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L:\Restricted\Dotace\Data\Dotace\modernizace\Programové období 2021 - 2027\6. kolo\odeslano\SH - Výrobna krmiva v Údolí u Nových Hradů - 0172\VŘ\Rozpočty\"/>
    </mc:Choice>
  </mc:AlternateContent>
  <xr:revisionPtr revIDLastSave="0" documentId="13_ncr:1_{CD7E14F6-5D3D-436E-8ACF-7E29C667462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stavby" sheetId="1" r:id="rId1"/>
    <sheet name="1 - Udržovací práce na ob..." sheetId="2" r:id="rId2"/>
    <sheet name="Pokyny pro vyplnění" sheetId="3" r:id="rId3"/>
  </sheets>
  <definedNames>
    <definedName name="_xlnm._FilterDatabase" localSheetId="1" hidden="1">'1 - Udržovací práce na ob...'!$C$97:$K$218</definedName>
    <definedName name="_xlnm.Print_Titles" localSheetId="1">'1 - Udržovací práce na ob...'!$97:$97</definedName>
    <definedName name="_xlnm.Print_Titles" localSheetId="0">'Rekapitulace stavby'!$52:$52</definedName>
    <definedName name="_xlnm.Print_Area" localSheetId="1">'1 - Udržovací práce na ob...'!$C$4:$J$39,'1 - Udržovací práce na ob...'!$C$45:$J$79,'1 - Udržovací práce na ob...'!$C$85:$K$218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81029"/>
</workbook>
</file>

<file path=xl/calcChain.xml><?xml version="1.0" encoding="utf-8"?>
<calcChain xmlns="http://schemas.openxmlformats.org/spreadsheetml/2006/main">
  <c r="J15" i="2" l="1"/>
  <c r="J14" i="2"/>
  <c r="E15" i="2"/>
  <c r="J12" i="2"/>
  <c r="J37" i="2" l="1"/>
  <c r="J36" i="2"/>
  <c r="AY55" i="1"/>
  <c r="J35" i="2"/>
  <c r="AX55" i="1"/>
  <c r="BI218" i="2"/>
  <c r="BH218" i="2"/>
  <c r="BG218" i="2"/>
  <c r="BF218" i="2"/>
  <c r="T218" i="2"/>
  <c r="T217" i="2" s="1"/>
  <c r="R218" i="2"/>
  <c r="R217" i="2" s="1"/>
  <c r="P218" i="2"/>
  <c r="P217" i="2" s="1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T142" i="2"/>
  <c r="R143" i="2"/>
  <c r="R142" i="2" s="1"/>
  <c r="P143" i="2"/>
  <c r="P142" i="2"/>
  <c r="BI140" i="2"/>
  <c r="BH140" i="2"/>
  <c r="BG140" i="2"/>
  <c r="BF140" i="2"/>
  <c r="T140" i="2"/>
  <c r="T139" i="2"/>
  <c r="R140" i="2"/>
  <c r="R139" i="2" s="1"/>
  <c r="P140" i="2"/>
  <c r="P139" i="2" s="1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T129" i="2" s="1"/>
  <c r="R130" i="2"/>
  <c r="R129" i="2" s="1"/>
  <c r="P130" i="2"/>
  <c r="P129" i="2" s="1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F94" i="2"/>
  <c r="F92" i="2"/>
  <c r="E90" i="2"/>
  <c r="F54" i="2"/>
  <c r="F52" i="2"/>
  <c r="E50" i="2"/>
  <c r="J24" i="2"/>
  <c r="E24" i="2"/>
  <c r="J95" i="2" s="1"/>
  <c r="J23" i="2"/>
  <c r="J18" i="2"/>
  <c r="E18" i="2"/>
  <c r="F95" i="2" s="1"/>
  <c r="J17" i="2"/>
  <c r="J52" i="2"/>
  <c r="E7" i="2"/>
  <c r="E88" i="2"/>
  <c r="L50" i="1"/>
  <c r="AM50" i="1"/>
  <c r="AM49" i="1"/>
  <c r="L49" i="1"/>
  <c r="AM47" i="1"/>
  <c r="L47" i="1"/>
  <c r="L45" i="1"/>
  <c r="L44" i="1"/>
  <c r="BK167" i="2"/>
  <c r="J104" i="2"/>
  <c r="BK104" i="2"/>
  <c r="BK123" i="2"/>
  <c r="BK130" i="2"/>
  <c r="J147" i="2"/>
  <c r="BK119" i="2"/>
  <c r="BK179" i="2"/>
  <c r="J213" i="2"/>
  <c r="J117" i="2"/>
  <c r="BK183" i="2"/>
  <c r="BK154" i="2"/>
  <c r="J127" i="2"/>
  <c r="J123" i="2"/>
  <c r="J137" i="2"/>
  <c r="J210" i="2"/>
  <c r="J109" i="2"/>
  <c r="BK107" i="2"/>
  <c r="J206" i="2"/>
  <c r="BK181" i="2"/>
  <c r="BK133" i="2"/>
  <c r="BK127" i="2"/>
  <c r="J160" i="2"/>
  <c r="J197" i="2"/>
  <c r="J114" i="2"/>
  <c r="J121" i="2"/>
  <c r="J143" i="2"/>
  <c r="BK160" i="2"/>
  <c r="J179" i="2"/>
  <c r="BK204" i="2"/>
  <c r="BK109" i="2"/>
  <c r="BK150" i="2"/>
  <c r="J188" i="2"/>
  <c r="J189" i="2"/>
  <c r="J152" i="2"/>
  <c r="BK215" i="2"/>
  <c r="BK197" i="2"/>
  <c r="J107" i="2"/>
  <c r="J119" i="2"/>
  <c r="BK117" i="2"/>
  <c r="BK189" i="2"/>
  <c r="J177" i="2"/>
  <c r="BK191" i="2"/>
  <c r="J148" i="2"/>
  <c r="J163" i="2"/>
  <c r="BK196" i="2"/>
  <c r="J165" i="2"/>
  <c r="BK155" i="2"/>
  <c r="BK200" i="2"/>
  <c r="J193" i="2"/>
  <c r="BK194" i="2"/>
  <c r="J194" i="2"/>
  <c r="J155" i="2"/>
  <c r="BK206" i="2"/>
  <c r="J171" i="2"/>
  <c r="BK125" i="2"/>
  <c r="BK102" i="2"/>
  <c r="BK171" i="2"/>
  <c r="BK165" i="2"/>
  <c r="J140" i="2"/>
  <c r="J157" i="2"/>
  <c r="J202" i="2"/>
  <c r="J154" i="2"/>
  <c r="BK137" i="2"/>
  <c r="BK173" i="2"/>
  <c r="BK152" i="2"/>
  <c r="J218" i="2"/>
  <c r="J181" i="2"/>
  <c r="BK218" i="2"/>
  <c r="BK202" i="2"/>
  <c r="BK188" i="2"/>
  <c r="BK112" i="2"/>
  <c r="J215" i="2"/>
  <c r="BK158" i="2"/>
  <c r="BK143" i="2"/>
  <c r="BK213" i="2"/>
  <c r="BK177" i="2"/>
  <c r="J158" i="2"/>
  <c r="J175" i="2"/>
  <c r="J200" i="2"/>
  <c r="BK193" i="2"/>
  <c r="BK186" i="2"/>
  <c r="J112" i="2"/>
  <c r="J196" i="2"/>
  <c r="J173" i="2"/>
  <c r="J167" i="2"/>
  <c r="BK208" i="2"/>
  <c r="J135" i="2"/>
  <c r="J208" i="2"/>
  <c r="BK121" i="2"/>
  <c r="J204" i="2"/>
  <c r="BK135" i="2"/>
  <c r="J191" i="2"/>
  <c r="BK114" i="2"/>
  <c r="BK157" i="2"/>
  <c r="J150" i="2"/>
  <c r="BK140" i="2"/>
  <c r="BK210" i="2"/>
  <c r="BK163" i="2"/>
  <c r="BK148" i="2"/>
  <c r="J169" i="2"/>
  <c r="J183" i="2"/>
  <c r="J133" i="2"/>
  <c r="BK147" i="2"/>
  <c r="J186" i="2"/>
  <c r="BK175" i="2"/>
  <c r="AS54" i="1"/>
  <c r="BK169" i="2"/>
  <c r="J125" i="2"/>
  <c r="J130" i="2"/>
  <c r="J102" i="2"/>
  <c r="BK101" i="2" l="1"/>
  <c r="J101" i="2" s="1"/>
  <c r="J62" i="2" s="1"/>
  <c r="R101" i="2"/>
  <c r="BK106" i="2"/>
  <c r="J106" i="2" s="1"/>
  <c r="J63" i="2" s="1"/>
  <c r="R106" i="2"/>
  <c r="BK111" i="2"/>
  <c r="J111" i="2"/>
  <c r="J64" i="2" s="1"/>
  <c r="P111" i="2"/>
  <c r="T111" i="2"/>
  <c r="BK116" i="2"/>
  <c r="J116" i="2" s="1"/>
  <c r="J66" i="2" s="1"/>
  <c r="R116" i="2"/>
  <c r="BK132" i="2"/>
  <c r="J132" i="2" s="1"/>
  <c r="J68" i="2" s="1"/>
  <c r="P132" i="2"/>
  <c r="T132" i="2"/>
  <c r="BK146" i="2"/>
  <c r="J146" i="2"/>
  <c r="J72" i="2" s="1"/>
  <c r="R146" i="2"/>
  <c r="BK149" i="2"/>
  <c r="J149" i="2"/>
  <c r="J73" i="2" s="1"/>
  <c r="R149" i="2"/>
  <c r="T149" i="2"/>
  <c r="P162" i="2"/>
  <c r="T162" i="2"/>
  <c r="P185" i="2"/>
  <c r="T185" i="2"/>
  <c r="P199" i="2"/>
  <c r="T199" i="2"/>
  <c r="P212" i="2"/>
  <c r="R212" i="2"/>
  <c r="P101" i="2"/>
  <c r="T101" i="2"/>
  <c r="P106" i="2"/>
  <c r="T106" i="2"/>
  <c r="R111" i="2"/>
  <c r="P116" i="2"/>
  <c r="T116" i="2"/>
  <c r="T115" i="2"/>
  <c r="R132" i="2"/>
  <c r="P146" i="2"/>
  <c r="T146" i="2"/>
  <c r="P149" i="2"/>
  <c r="BK162" i="2"/>
  <c r="J162" i="2" s="1"/>
  <c r="J74" i="2" s="1"/>
  <c r="R162" i="2"/>
  <c r="BK185" i="2"/>
  <c r="J185" i="2" s="1"/>
  <c r="J75" i="2" s="1"/>
  <c r="R185" i="2"/>
  <c r="BK199" i="2"/>
  <c r="J199" i="2" s="1"/>
  <c r="J76" i="2" s="1"/>
  <c r="R199" i="2"/>
  <c r="BK212" i="2"/>
  <c r="J212" i="2" s="1"/>
  <c r="J77" i="2" s="1"/>
  <c r="T212" i="2"/>
  <c r="BK129" i="2"/>
  <c r="J129" i="2" s="1"/>
  <c r="J67" i="2" s="1"/>
  <c r="BK139" i="2"/>
  <c r="J139" i="2" s="1"/>
  <c r="J69" i="2" s="1"/>
  <c r="BK142" i="2"/>
  <c r="J142" i="2" s="1"/>
  <c r="J70" i="2" s="1"/>
  <c r="BK217" i="2"/>
  <c r="J217" i="2" s="1"/>
  <c r="J78" i="2" s="1"/>
  <c r="BE102" i="2"/>
  <c r="BE109" i="2"/>
  <c r="BE133" i="2"/>
  <c r="BE117" i="2"/>
  <c r="J55" i="2"/>
  <c r="J92" i="2"/>
  <c r="BE143" i="2"/>
  <c r="BE152" i="2"/>
  <c r="E48" i="2"/>
  <c r="F55" i="2"/>
  <c r="BE107" i="2"/>
  <c r="BE114" i="2"/>
  <c r="BE121" i="2"/>
  <c r="BE135" i="2"/>
  <c r="BE137" i="2"/>
  <c r="BE140" i="2"/>
  <c r="BE173" i="2"/>
  <c r="BE160" i="2"/>
  <c r="BE202" i="2"/>
  <c r="BE104" i="2"/>
  <c r="BE119" i="2"/>
  <c r="BE123" i="2"/>
  <c r="BE125" i="2"/>
  <c r="BE130" i="2"/>
  <c r="BE154" i="2"/>
  <c r="BE157" i="2"/>
  <c r="BE163" i="2"/>
  <c r="BE165" i="2"/>
  <c r="BE171" i="2"/>
  <c r="BE175" i="2"/>
  <c r="BE177" i="2"/>
  <c r="BE194" i="2"/>
  <c r="BE155" i="2"/>
  <c r="BE179" i="2"/>
  <c r="BE188" i="2"/>
  <c r="BE181" i="2"/>
  <c r="BE183" i="2"/>
  <c r="BE197" i="2"/>
  <c r="BE210" i="2"/>
  <c r="BE169" i="2"/>
  <c r="BE204" i="2"/>
  <c r="BE147" i="2"/>
  <c r="BE148" i="2"/>
  <c r="BE150" i="2"/>
  <c r="BE112" i="2"/>
  <c r="BE127" i="2"/>
  <c r="BE158" i="2"/>
  <c r="BE167" i="2"/>
  <c r="BE186" i="2"/>
  <c r="BE189" i="2"/>
  <c r="BE191" i="2"/>
  <c r="BE193" i="2"/>
  <c r="BE196" i="2"/>
  <c r="BE200" i="2"/>
  <c r="BE206" i="2"/>
  <c r="BE208" i="2"/>
  <c r="BE213" i="2"/>
  <c r="BE215" i="2"/>
  <c r="BE218" i="2"/>
  <c r="F34" i="2"/>
  <c r="BA55" i="1" s="1"/>
  <c r="BA54" i="1" s="1"/>
  <c r="W30" i="1" s="1"/>
  <c r="F36" i="2"/>
  <c r="BC55" i="1" s="1"/>
  <c r="BC54" i="1" s="1"/>
  <c r="W32" i="1" s="1"/>
  <c r="J34" i="2"/>
  <c r="AW55" i="1" s="1"/>
  <c r="F35" i="2"/>
  <c r="BB55" i="1" s="1"/>
  <c r="BB54" i="1" s="1"/>
  <c r="AX54" i="1" s="1"/>
  <c r="F37" i="2"/>
  <c r="BD55" i="1" s="1"/>
  <c r="BD54" i="1" s="1"/>
  <c r="W33" i="1" s="1"/>
  <c r="P115" i="2" l="1"/>
  <c r="P100" i="2"/>
  <c r="P99" i="2" s="1"/>
  <c r="T100" i="2"/>
  <c r="T145" i="2"/>
  <c r="P145" i="2"/>
  <c r="T99" i="2"/>
  <c r="T98" i="2"/>
  <c r="R145" i="2"/>
  <c r="R100" i="2"/>
  <c r="R115" i="2"/>
  <c r="BK100" i="2"/>
  <c r="J100" i="2" s="1"/>
  <c r="J61" i="2" s="1"/>
  <c r="BK115" i="2"/>
  <c r="J115" i="2" s="1"/>
  <c r="J65" i="2" s="1"/>
  <c r="BK145" i="2"/>
  <c r="J145" i="2" s="1"/>
  <c r="J71" i="2" s="1"/>
  <c r="AY54" i="1"/>
  <c r="J33" i="2"/>
  <c r="AV55" i="1" s="1"/>
  <c r="AT55" i="1" s="1"/>
  <c r="AW54" i="1"/>
  <c r="AK30" i="1" s="1"/>
  <c r="W31" i="1"/>
  <c r="F33" i="2"/>
  <c r="AZ55" i="1" s="1"/>
  <c r="AZ54" i="1" s="1"/>
  <c r="W29" i="1" s="1"/>
  <c r="P98" i="2" l="1"/>
  <c r="AU55" i="1" s="1"/>
  <c r="AU54" i="1" s="1"/>
  <c r="R99" i="2"/>
  <c r="R98" i="2" s="1"/>
  <c r="BK99" i="2"/>
  <c r="J99" i="2"/>
  <c r="J60" i="2"/>
  <c r="AV54" i="1"/>
  <c r="AK29" i="1" s="1"/>
  <c r="BK98" i="2" l="1"/>
  <c r="J98" i="2" s="1"/>
  <c r="J59" i="2" s="1"/>
  <c r="AT54" i="1"/>
  <c r="J30" i="2" l="1"/>
  <c r="AG55" i="1" s="1"/>
  <c r="AG54" i="1" s="1"/>
  <c r="AK26" i="1" s="1"/>
  <c r="AN54" i="1" l="1"/>
  <c r="J39" i="2"/>
  <c r="AN55" i="1"/>
  <c r="AK35" i="1"/>
</calcChain>
</file>

<file path=xl/sharedStrings.xml><?xml version="1.0" encoding="utf-8"?>
<sst xmlns="http://schemas.openxmlformats.org/spreadsheetml/2006/main" count="1867" uniqueCount="611">
  <si>
    <t>Export Komplet</t>
  </si>
  <si>
    <t>VZ</t>
  </si>
  <si>
    <t>2.0</t>
  </si>
  <si>
    <t/>
  </si>
  <si>
    <t>False</t>
  </si>
  <si>
    <t>{97f7b86b-2e7a-48fa-831f-b8e2b44eabb7}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</si>
  <si>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</si>
  <si>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</si>
  <si>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</si>
  <si>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</si>
  <si>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</si>
  <si>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</si>
  <si>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</si>
  <si>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</si>
  <si>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1</t>
  </si>
  <si>
    <t>Stavba:</t>
  </si>
  <si>
    <t>Udržovací práce na objektu parc.č.st. 190 k.ú. Údolí u Nových Hradů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</si>
  <si>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</si>
  <si>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</si>
  <si>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</si>
  <si>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</si>
  <si>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</si>
  <si>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</si>
  <si>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</si>
  <si>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</si>
  <si>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</si>
  <si>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</si>
  <si>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</si>
  <si>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</si>
  <si>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</si>
  <si>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</si>
  <si>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</si>
  <si>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</si>
  <si>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</si>
  <si>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</si>
  <si>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</si>
  <si>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</si>
  <si>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</si>
  <si>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</si>
  <si>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</si>
  <si>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</si>
  <si>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</si>
  <si>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</si>
  <si>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</si>
  <si>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</si>
  <si>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</si>
  <si>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</si>
  <si>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</si>
  <si>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</si>
  <si>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</si>
  <si>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</si>
  <si>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</si>
  <si>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</si>
  <si>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</si>
  <si>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</si>
  <si>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</si>
  <si>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</si>
  <si>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</si>
  <si>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</si>
  <si>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</si>
  <si>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</si>
  <si>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</si>
  <si>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</si>
  <si>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</si>
  <si>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</si>
  <si>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</si>
  <si>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</si>
  <si>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</si>
  <si>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</si>
  <si>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</si>
  <si>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{bb2a0fce-6abe-45d4-b9e0-3809721c8fc2}</t>
  </si>
  <si>
    <t>2</t>
  </si>
  <si>
    <t>KRYCÍ LIST SOUPISU PRACÍ</t>
  </si>
  <si>
    <t>Objekt:</t>
  </si>
  <si>
    <t>1 - Udržovací práce na objektu parc.č.st. 190 k.ú. Údolí u Nových Hradů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</si>
  <si>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</si>
  <si>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</si>
  <si>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</si>
  <si>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</si>
  <si>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</si>
  <si>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</si>
  <si>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</si>
  <si>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</si>
  <si>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</si>
  <si>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</si>
  <si>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</si>
  <si>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Dokončovací konstrukce a práce pozemních staveb</t>
  </si>
  <si>
    <t xml:space="preserve">      96 - Bourání konstrukcí</t>
  </si>
  <si>
    <t xml:space="preserve">    997 - Doprava suti a vybouraných hmot</t>
  </si>
  <si>
    <t xml:space="preserve">    998 - Přesun hmot</t>
  </si>
  <si>
    <t>PSV - Práce a dodávky PSV</t>
  </si>
  <si>
    <t xml:space="preserve">    740 - Elektromontáže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</si>
  <si>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</si>
  <si>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</si>
  <si>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</si>
  <si>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</si>
  <si>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</si>
  <si>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</si>
  <si>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</si>
  <si>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</si>
  <si>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</si>
  <si>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</si>
  <si>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</si>
  <si>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</si>
  <si>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</si>
  <si>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</si>
  <si>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</si>
  <si>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</si>
  <si>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</si>
  <si>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</si>
  <si>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</si>
  <si>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</si>
  <si>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</si>
  <si>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</si>
  <si>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</si>
  <si>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</si>
  <si>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61</t>
  </si>
  <si>
    <t>Úprava povrchů vnitřních</t>
  </si>
  <si>
    <t>K</t>
  </si>
  <si>
    <t>612131121</t>
  </si>
  <si>
    <t>Podkladní a spojovací vrstva vnitřních omítaných ploch penetrace disperzní nanášená ručně stěn</t>
  </si>
  <si>
    <t>m2</t>
  </si>
  <si>
    <t>CS ÚRS 2025 02</t>
  </si>
  <si>
    <t>4</t>
  </si>
  <si>
    <t>3</t>
  </si>
  <si>
    <t>-1896240387</t>
  </si>
  <si>
    <t>Online PSC</t>
  </si>
  <si>
    <t>https://podminky.urs.cz/item/CS_URS_2025_02/612131121</t>
  </si>
  <si>
    <t>612321111</t>
  </si>
  <si>
    <t>Omítka vápenocementová vnitřních ploch nanášená ručně jednovrstvá, tloušťky do 10 mm hrubá zatřená svislých konstrukcí stěn</t>
  </si>
  <si>
    <t>-1804810964</t>
  </si>
  <si>
    <t>https://podminky.urs.cz/item/CS_URS_2025_02/612321111</t>
  </si>
  <si>
    <t>62</t>
  </si>
  <si>
    <t>Úprava povrchů vnějších</t>
  </si>
  <si>
    <t>622131121</t>
  </si>
  <si>
    <t>Podkladní a spojovací vrstva vnějších omítaných ploch penetrace nanášená ručně stěn</t>
  </si>
  <si>
    <t>-362251150</t>
  </si>
  <si>
    <t>https://podminky.urs.cz/item/CS_URS_2025_02/622131121</t>
  </si>
  <si>
    <t>622321111</t>
  </si>
  <si>
    <t>Omítka vápenocementová vnějších ploch nanášená ručně jednovrstvá, tloušťky do 15 mm hrubá zatřená stěn</t>
  </si>
  <si>
    <t>-1627870307</t>
  </si>
  <si>
    <t>https://podminky.urs.cz/item/CS_URS_2025_02/622321111</t>
  </si>
  <si>
    <t>64</t>
  </si>
  <si>
    <t>Osazování výplní otvorů</t>
  </si>
  <si>
    <t>5</t>
  </si>
  <si>
    <t>646171114</t>
  </si>
  <si>
    <t>Montáž prosvětlovacích pásů stěn ocelových konstrukcí z ocelových rámů, s výplní polykarbonátovou deskou, plochy otvoru přes 15 m2</t>
  </si>
  <si>
    <t>1221971221</t>
  </si>
  <si>
    <t>https://podminky.urs.cz/item/CS_URS_2025_02/646171114</t>
  </si>
  <si>
    <t>M</t>
  </si>
  <si>
    <t>283187x</t>
  </si>
  <si>
    <t>polykarbonát</t>
  </si>
  <si>
    <t>8</t>
  </si>
  <si>
    <t>-2097404168</t>
  </si>
  <si>
    <t>9</t>
  </si>
  <si>
    <t>Ostatní konstrukce a práce, bourání</t>
  </si>
  <si>
    <t>94</t>
  </si>
  <si>
    <t>Lešení a stavební výtahy</t>
  </si>
  <si>
    <t>7</t>
  </si>
  <si>
    <t>941211111</t>
  </si>
  <si>
    <t>Lešení řadové rámové lehké pracovní s podlahami s provozním zatížením tř. 3 do 200 kg/m2 šířky tř. SW06 od 0,6 do 0,9 m výšky do 10 m montáž</t>
  </si>
  <si>
    <t>-1137120482</t>
  </si>
  <si>
    <t>https://podminky.urs.cz/item/CS_URS_2025_02/941211111</t>
  </si>
  <si>
    <t>941211211</t>
  </si>
  <si>
    <t>Lešení řadové rámové lehké pracovní s podlahami s provozním zatížením tř. 3 do 200 kg/m2 šířky tř. SW06 od 0,6 do 0,9 m výšky do 10 m příplatek za každý den použití</t>
  </si>
  <si>
    <t>-1183358956</t>
  </si>
  <si>
    <t>https://podminky.urs.cz/item/CS_URS_2025_02/941211211</t>
  </si>
  <si>
    <t>941211811</t>
  </si>
  <si>
    <t>Lešení řadové rámové lehké pracovní s podlahami s provozním zatížením tř. 3 do 200 kg/m2 šířky tř. SW06 od 0,6 do 0,9 m výšky do 10 m demontáž</t>
  </si>
  <si>
    <t>1042609675</t>
  </si>
  <si>
    <t>https://podminky.urs.cz/item/CS_URS_2025_02/941211811</t>
  </si>
  <si>
    <t>10</t>
  </si>
  <si>
    <t>946112121</t>
  </si>
  <si>
    <t>Věže pojízdné trubkové nebo dílcové s maximálním zatížením podlahy do 200 kg/m2 šířky přes 0,9 do 1,6 m, délky do 3,2 m výšky přes 9,6 m do 10,6 m montáž</t>
  </si>
  <si>
    <t>kus</t>
  </si>
  <si>
    <t>333307196</t>
  </si>
  <si>
    <t>https://podminky.urs.cz/item/CS_URS_2025_02/946112121</t>
  </si>
  <si>
    <t>11</t>
  </si>
  <si>
    <t>946112221</t>
  </si>
  <si>
    <t>Věže pojízdné trubkové nebo dílcové s maximálním zatížením podlahy do 200 kg/m2 šířky přes 0,9 do 1,6 m, délky do 3,2 m výšky přes 9,6 m do 10,6 m příplatek k ceně za každý den použití</t>
  </si>
  <si>
    <t>-855994785</t>
  </si>
  <si>
    <t>https://podminky.urs.cz/item/CS_URS_2025_02/946112221</t>
  </si>
  <si>
    <t>946112821</t>
  </si>
  <si>
    <t>Věže pojízdné trubkové nebo dílcové s maximálním zatížením podlahy do 200 kg/m2 šířky přes 0,9 do 1,6 m, délky do 3,2 m výšky přes 9,6 m do 10,6 m demontáž</t>
  </si>
  <si>
    <t>295737013</t>
  </si>
  <si>
    <t>https://podminky.urs.cz/item/CS_URS_2025_02/946112821</t>
  </si>
  <si>
    <t>95</t>
  </si>
  <si>
    <t>Dokončovací konstrukce a práce pozemních staveb</t>
  </si>
  <si>
    <t>13</t>
  </si>
  <si>
    <t>952901311</t>
  </si>
  <si>
    <t>Vyčištění budov nebo objektů před předáním do užívání zemědělských budov a objektů jakékoliv výšky podlaží</t>
  </si>
  <si>
    <t>16</t>
  </si>
  <si>
    <t>-1532851477</t>
  </si>
  <si>
    <t>https://podminky.urs.cz/item/CS_URS_2025_02/952901311</t>
  </si>
  <si>
    <t>96</t>
  </si>
  <si>
    <t>Bourání konstrukcí</t>
  </si>
  <si>
    <t>14</t>
  </si>
  <si>
    <t>968072559</t>
  </si>
  <si>
    <t>Vybourání kovových rámů oken s křídly, dveřních zárubní, vrat, stěn, ostění nebo obkladů vrat, mimo posuvných a skládacích, plochy přes 5 m2</t>
  </si>
  <si>
    <t>-1152684994</t>
  </si>
  <si>
    <t>https://podminky.urs.cz/item/CS_URS_2025_02/968072559</t>
  </si>
  <si>
    <t>15</t>
  </si>
  <si>
    <t>978013191</t>
  </si>
  <si>
    <t>Otlučení vápenných nebo vápenocementových omítek vnitřních ploch stěn s vyškrabáním spar, s očištěním zdiva, v rozsahu přes 50 do 100 %</t>
  </si>
  <si>
    <t>-754927472</t>
  </si>
  <si>
    <t>https://podminky.urs.cz/item/CS_URS_2025_02/978013191</t>
  </si>
  <si>
    <t>978015391</t>
  </si>
  <si>
    <t>Otlučení vápenných nebo vápenocementových omítek vnějších ploch s vyškrabáním spar a s očištěním zdiva stupně členitosti 1 a 2, v rozsahu přes 80 do 100 %</t>
  </si>
  <si>
    <t>2016047139</t>
  </si>
  <si>
    <t>https://podminky.urs.cz/item/CS_URS_2025_02/978015391</t>
  </si>
  <si>
    <t>997</t>
  </si>
  <si>
    <t>Doprava suti a vybouraných hmot</t>
  </si>
  <si>
    <t>17</t>
  </si>
  <si>
    <t>997013113</t>
  </si>
  <si>
    <t>Vnitrostaveništní doprava suti a vybouraných hmot vodorovně do 50 m s naložením základní pro budovy a haly výšky přes 9 do 12 m</t>
  </si>
  <si>
    <t>t</t>
  </si>
  <si>
    <t>-735721481</t>
  </si>
  <si>
    <t>https://podminky.urs.cz/item/CS_URS_2025_02/997013113</t>
  </si>
  <si>
    <t>998</t>
  </si>
  <si>
    <t>Přesun hmot</t>
  </si>
  <si>
    <t>18</t>
  </si>
  <si>
    <t>998014211</t>
  </si>
  <si>
    <t>Přesun hmot pro budovy a haly občanské výstavby, bydlení, výrobu a služby s nosnou svislou konstrukcí montovanou z dílců kovových vodorovná dopravní vzdálenost do 100 m, pro budovy a haly jednopodlažní</t>
  </si>
  <si>
    <t>339970454</t>
  </si>
  <si>
    <t>https://podminky.urs.cz/item/CS_URS_2025_02/998014211</t>
  </si>
  <si>
    <t>PSV</t>
  </si>
  <si>
    <t>Práce a dodávky PSV</t>
  </si>
  <si>
    <t>740</t>
  </si>
  <si>
    <t>Elektromontáže</t>
  </si>
  <si>
    <t>19</t>
  </si>
  <si>
    <t>K002</t>
  </si>
  <si>
    <t>kpl</t>
  </si>
  <si>
    <t>1712485318</t>
  </si>
  <si>
    <t>20</t>
  </si>
  <si>
    <t>K003</t>
  </si>
  <si>
    <t>Hromosvod</t>
  </si>
  <si>
    <t>-662310018</t>
  </si>
  <si>
    <t>762</t>
  </si>
  <si>
    <t>Konstrukce tesařské</t>
  </si>
  <si>
    <t>762083111</t>
  </si>
  <si>
    <t>Impregnace řeziva máčením proti dřevokaznému hmyzu a houbám, třída ohrožení 1 a 2 (dřevo v interiéru)</t>
  </si>
  <si>
    <t>m3</t>
  </si>
  <si>
    <t>212453976</t>
  </si>
  <si>
    <t>https://podminky.urs.cz/item/CS_URS_2025_02/762083111</t>
  </si>
  <si>
    <t>22</t>
  </si>
  <si>
    <t>762131124</t>
  </si>
  <si>
    <t>Montáž bednění stěn z hrubých prken tl. do 32 mm na sraz</t>
  </si>
  <si>
    <t>1696551743</t>
  </si>
  <si>
    <t>https://podminky.urs.cz/item/CS_URS_2025_02/762131124</t>
  </si>
  <si>
    <t>23</t>
  </si>
  <si>
    <t>60515111</t>
  </si>
  <si>
    <t>řezivo jehličnaté boční prkno 20-30mm</t>
  </si>
  <si>
    <t>32</t>
  </si>
  <si>
    <t>-606727732</t>
  </si>
  <si>
    <t>24</t>
  </si>
  <si>
    <t>762439001</t>
  </si>
  <si>
    <t>Obložení stěn montáž roštu podkladového</t>
  </si>
  <si>
    <t>m</t>
  </si>
  <si>
    <t>1605587608</t>
  </si>
  <si>
    <t>https://podminky.urs.cz/item/CS_URS_2025_02/762439001</t>
  </si>
  <si>
    <t>25</t>
  </si>
  <si>
    <t>60514114</t>
  </si>
  <si>
    <t>řezivo jehličnaté lať impregnovaná dl 4 m</t>
  </si>
  <si>
    <t>-1832830100</t>
  </si>
  <si>
    <t>26</t>
  </si>
  <si>
    <t>762495000</t>
  </si>
  <si>
    <t>Spojovací prostředky olištování spár, obložení stropů, střešních podhledů a stěn hřebíky, vruty</t>
  </si>
  <si>
    <t>-1597506640</t>
  </si>
  <si>
    <t>https://podminky.urs.cz/item/CS_URS_2025_02/762495000</t>
  </si>
  <si>
    <t>27</t>
  </si>
  <si>
    <t>998762102</t>
  </si>
  <si>
    <t>Přesun hmot pro konstrukce tesařské stanovený z hmotnosti přesunovaného materiálu vodorovná dopravní vzdálenost do 50 m základní v objektech výšky přes 6 do 12 m</t>
  </si>
  <si>
    <t>2063697201</t>
  </si>
  <si>
    <t>https://podminky.urs.cz/item/CS_URS_2025_02/998762102</t>
  </si>
  <si>
    <t>764</t>
  </si>
  <si>
    <t>Konstrukce klempířské</t>
  </si>
  <si>
    <t>28</t>
  </si>
  <si>
    <t>764001881</t>
  </si>
  <si>
    <t>Demontáž klempířských konstrukcí oplechování nároží z hřebenáčů do suti</t>
  </si>
  <si>
    <t>1963502393</t>
  </si>
  <si>
    <t>https://podminky.urs.cz/item/CS_URS_2025_02/764001881</t>
  </si>
  <si>
    <t>29</t>
  </si>
  <si>
    <t>764002801</t>
  </si>
  <si>
    <t>Demontáž klempířských konstrukcí závětrné lišty do suti</t>
  </si>
  <si>
    <t>-2024216629</t>
  </si>
  <si>
    <t>https://podminky.urs.cz/item/CS_URS_2025_02/764002801</t>
  </si>
  <si>
    <t>30</t>
  </si>
  <si>
    <t>764004801</t>
  </si>
  <si>
    <t>Demontáž klempířských konstrukcí žlabu podokapního do suti</t>
  </si>
  <si>
    <t>2046002361</t>
  </si>
  <si>
    <t>https://podminky.urs.cz/item/CS_URS_2025_02/764004801</t>
  </si>
  <si>
    <t>31</t>
  </si>
  <si>
    <t>764004861</t>
  </si>
  <si>
    <t>Demontáž klempířských konstrukcí svodu do suti</t>
  </si>
  <si>
    <t>1315442877</t>
  </si>
  <si>
    <t>https://podminky.urs.cz/item/CS_URS_2025_02/764004861</t>
  </si>
  <si>
    <t>764211415</t>
  </si>
  <si>
    <t>Oplechování střešních prvků z pozinkovaného plechu hřebene nevětraného s použitím hřebenového plechu rš 400 mm</t>
  </si>
  <si>
    <t>1963287692</t>
  </si>
  <si>
    <t>https://podminky.urs.cz/item/CS_URS_2025_02/764211415</t>
  </si>
  <si>
    <t>33</t>
  </si>
  <si>
    <t>764212404</t>
  </si>
  <si>
    <t>Oplechování střešních prvků z pozinkovaného plechu štítu závětrnou lištou rš 330 mm</t>
  </si>
  <si>
    <t>773950900</t>
  </si>
  <si>
    <t>https://podminky.urs.cz/item/CS_URS_2025_02/764212404</t>
  </si>
  <si>
    <t>34</t>
  </si>
  <si>
    <t>764212433</t>
  </si>
  <si>
    <t>Oplechování střešních prvků z pozinkovaného plechu okapu okapovým plechem střechy rovné rš 250 mm</t>
  </si>
  <si>
    <t>-456730175</t>
  </si>
  <si>
    <t>https://podminky.urs.cz/item/CS_URS_2025_02/764212433</t>
  </si>
  <si>
    <t>35</t>
  </si>
  <si>
    <t>764511404</t>
  </si>
  <si>
    <t>Žlab podokapní z pozinkovaného plechu včetně háků a čel půlkruhový rš 330 mm</t>
  </si>
  <si>
    <t>-1006727959</t>
  </si>
  <si>
    <t>https://podminky.urs.cz/item/CS_URS_2025_02/764511404</t>
  </si>
  <si>
    <t>36</t>
  </si>
  <si>
    <t>764511444</t>
  </si>
  <si>
    <t>Žlab podokapní z pozinkovaného plechu kotlík oválný (trychtýřový), rš žlabu/průměr svodu 330/100 mm</t>
  </si>
  <si>
    <t>1568029705</t>
  </si>
  <si>
    <t>https://podminky.urs.cz/item/CS_URS_2025_02/764511444</t>
  </si>
  <si>
    <t>37</t>
  </si>
  <si>
    <t>764518422</t>
  </si>
  <si>
    <t>Svod z pozinkovaného plechu včetně objímek, kolen a odskoků kruhový, průměru 100 mm</t>
  </si>
  <si>
    <t>1963432705</t>
  </si>
  <si>
    <t>https://podminky.urs.cz/item/CS_URS_2025_02/764518422</t>
  </si>
  <si>
    <t>38</t>
  </si>
  <si>
    <t>998764102</t>
  </si>
  <si>
    <t>Přesun hmot pro konstrukce klempířské stanovený z hmotnosti přesunovaného materiálu vodorovná dopravní vzdálenost do 50 m základní v objektech výšky přes 6 do 12 m</t>
  </si>
  <si>
    <t>678406568</t>
  </si>
  <si>
    <t>https://podminky.urs.cz/item/CS_URS_2025_02/998764102</t>
  </si>
  <si>
    <t>767</t>
  </si>
  <si>
    <t>Konstrukce zámečnické</t>
  </si>
  <si>
    <t>39</t>
  </si>
  <si>
    <t>767391112</t>
  </si>
  <si>
    <t>Montáž krytiny z tvarovaných plechů trapézových nebo vlnitých, uchycených šroubováním</t>
  </si>
  <si>
    <t>-429621948</t>
  </si>
  <si>
    <t>https://podminky.urs.cz/item/CS_URS_2025_02/767391112</t>
  </si>
  <si>
    <t>40</t>
  </si>
  <si>
    <t>15484x</t>
  </si>
  <si>
    <t>plech trapézový s plstí tl. 0,5mm</t>
  </si>
  <si>
    <t>1671705926</t>
  </si>
  <si>
    <t>41</t>
  </si>
  <si>
    <t>767392802</t>
  </si>
  <si>
    <t>Demontáž krytin střech z plechů šroubovaných do suti</t>
  </si>
  <si>
    <t>2054272414</t>
  </si>
  <si>
    <t>https://podminky.urs.cz/item/CS_URS_2025_02/767392802</t>
  </si>
  <si>
    <t>42</t>
  </si>
  <si>
    <t>767415122</t>
  </si>
  <si>
    <t>Montáž vnějšího obkladu skládaného pláště plechem tvarovaným výšky budovy přes 6 do 12 m, uchyceným šroubováním</t>
  </si>
  <si>
    <t>1672419885</t>
  </si>
  <si>
    <t>https://podminky.urs.cz/item/CS_URS_2025_02/767415122</t>
  </si>
  <si>
    <t>43</t>
  </si>
  <si>
    <t>1548x1</t>
  </si>
  <si>
    <t xml:space="preserve">plech trapézový </t>
  </si>
  <si>
    <t>-1719374252</t>
  </si>
  <si>
    <t>44</t>
  </si>
  <si>
    <t>767415822</t>
  </si>
  <si>
    <t>Demontáž vnějšího obkladu skládaného pláště plechem tvarovaným výšky budovy přes 6 do 12 m, uchyceným šroubováním</t>
  </si>
  <si>
    <t>846443105</t>
  </si>
  <si>
    <t>https://podminky.urs.cz/item/CS_URS_2025_02/767415822</t>
  </si>
  <si>
    <t>45</t>
  </si>
  <si>
    <t>K001</t>
  </si>
  <si>
    <t>D+M rolovací vrata</t>
  </si>
  <si>
    <t>-284858818</t>
  </si>
  <si>
    <t>46</t>
  </si>
  <si>
    <t>998767202</t>
  </si>
  <si>
    <t>Přesun hmot pro zámečnické konstrukce stanovený procentní sazbou (%) z ceny vodorovná dopravní vzdálenost do 50 m základní v objektech výšky přes 6 do 12 m</t>
  </si>
  <si>
    <t>%</t>
  </si>
  <si>
    <t>-623835677</t>
  </si>
  <si>
    <t>https://podminky.urs.cz/item/CS_URS_2025_02/998767202</t>
  </si>
  <si>
    <t>783</t>
  </si>
  <si>
    <t>Dokončovací práce - nátěry</t>
  </si>
  <si>
    <t>47</t>
  </si>
  <si>
    <t>783268221</t>
  </si>
  <si>
    <t>Lakovací nátěr tesařských konstrukcí dvojnásobný s mezibroušením olejový</t>
  </si>
  <si>
    <t>-387475801</t>
  </si>
  <si>
    <t>https://podminky.urs.cz/item/CS_URS_2025_02/783268221</t>
  </si>
  <si>
    <t>48</t>
  </si>
  <si>
    <t>783306811</t>
  </si>
  <si>
    <t>Odstranění nátěrů ze zámečnických konstrukcí oškrábáním</t>
  </si>
  <si>
    <t>540798683</t>
  </si>
  <si>
    <t>https://podminky.urs.cz/item/CS_URS_2025_02/783306811</t>
  </si>
  <si>
    <t>49</t>
  </si>
  <si>
    <t>783324201</t>
  </si>
  <si>
    <t>Základní antikorozní nátěr zámečnických konstrukcí jednonásobný akrylátový</t>
  </si>
  <si>
    <t>-279051673</t>
  </si>
  <si>
    <t>https://podminky.urs.cz/item/CS_URS_2025_02/783324201</t>
  </si>
  <si>
    <t>50</t>
  </si>
  <si>
    <t>783327101</t>
  </si>
  <si>
    <t>Krycí nátěr (email) zámečnických konstrukcí jednonásobný akrylátový</t>
  </si>
  <si>
    <t>1775344815</t>
  </si>
  <si>
    <t>https://podminky.urs.cz/item/CS_URS_2025_02/783327101</t>
  </si>
  <si>
    <t>51</t>
  </si>
  <si>
    <t>783823135</t>
  </si>
  <si>
    <t>Penetrační nátěr omítek hladkých omítek hladkých, zrnitých tenkovrstvých nebo štukových stupně členitosti 1 a 2 silikonový</t>
  </si>
  <si>
    <t>-1911838241</t>
  </si>
  <si>
    <t>https://podminky.urs.cz/item/CS_URS_2025_02/783823135</t>
  </si>
  <si>
    <t>52</t>
  </si>
  <si>
    <t>783827425</t>
  </si>
  <si>
    <t>Krycí (ochranný) nátěr omítek dvojnásobný hladkých omítek hladkých, zrnitých tenkovrstvých nebo štukových stupně členitosti 1 a 2 silikonový</t>
  </si>
  <si>
    <t>713004393</t>
  </si>
  <si>
    <t>https://podminky.urs.cz/item/CS_URS_2025_02/783827425</t>
  </si>
  <si>
    <t>784</t>
  </si>
  <si>
    <t>Dokončovací práce - malby a tapety</t>
  </si>
  <si>
    <t>53</t>
  </si>
  <si>
    <t>784181125</t>
  </si>
  <si>
    <t>Penetrace podkladu jednonásobná hloubková akrylátová bezbarvá v místnostech výšky přes 5,00 m</t>
  </si>
  <si>
    <t>-1042001874</t>
  </si>
  <si>
    <t>https://podminky.urs.cz/item/CS_URS_2025_02/784181125</t>
  </si>
  <si>
    <t>54</t>
  </si>
  <si>
    <t>784221105</t>
  </si>
  <si>
    <t>Malby z malířských směsí otěruvzdorných za sucha dvojnásobné, bílé za sucha otěruvzdorné dobře v místnostech výšky přes 5,00 m</t>
  </si>
  <si>
    <t>1194755326</t>
  </si>
  <si>
    <t>https://podminky.urs.cz/item/CS_URS_2025_02/784221105</t>
  </si>
  <si>
    <t>VRN</t>
  </si>
  <si>
    <t>Vedlejší rozpočtové náklady</t>
  </si>
  <si>
    <t>55</t>
  </si>
  <si>
    <t>K004</t>
  </si>
  <si>
    <t>380881188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</si>
  <si>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</si>
  <si>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</si>
  <si>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</si>
  <si>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</si>
  <si>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</si>
  <si>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</si>
  <si>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</si>
  <si>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</si>
  <si>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</si>
  <si>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</si>
  <si>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</si>
  <si>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</si>
  <si>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</si>
  <si>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</si>
  <si>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</si>
  <si>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</si>
  <si>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</si>
  <si>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</si>
  <si>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</si>
  <si>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</si>
  <si>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</si>
  <si>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</si>
  <si>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</si>
  <si>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</si>
  <si>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</si>
  <si>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</si>
  <si>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</si>
  <si>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</si>
  <si>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</si>
  <si>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</si>
  <si>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</si>
  <si>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</si>
  <si>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</si>
  <si>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</si>
  <si>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</si>
  <si>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</si>
  <si>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</si>
  <si>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</si>
  <si>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</si>
  <si>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</si>
  <si>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</si>
  <si>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</si>
  <si>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</si>
  <si>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</si>
  <si>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</si>
  <si>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</si>
  <si>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</si>
  <si>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</si>
  <si>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</si>
  <si>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</si>
  <si>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</si>
  <si>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</si>
  <si>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</si>
  <si>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</si>
  <si>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</si>
  <si>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</si>
  <si>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</si>
  <si>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</si>
  <si>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</si>
  <si>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</si>
  <si>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</si>
  <si>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</si>
  <si>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</si>
  <si>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</si>
  <si>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</si>
  <si>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</si>
  <si>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</si>
  <si>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</si>
  <si>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</si>
  <si>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</si>
  <si>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</si>
  <si>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</si>
  <si>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</si>
  <si>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</si>
  <si>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</si>
  <si>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</si>
  <si>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</si>
  <si>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</si>
  <si>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</si>
  <si>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</si>
  <si>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</si>
  <si>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</si>
  <si>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</si>
  <si>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</si>
  <si>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</si>
  <si>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</si>
  <si>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</si>
  <si>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</si>
  <si>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</si>
  <si>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</si>
  <si>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</si>
  <si>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</si>
  <si>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</si>
  <si>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</si>
  <si>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</si>
  <si>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</si>
  <si>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</si>
  <si>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</si>
  <si>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</si>
  <si>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</si>
  <si>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</si>
  <si>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</si>
  <si>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</si>
  <si>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</si>
  <si>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</si>
  <si>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</si>
  <si>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</si>
  <si>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</si>
  <si>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</si>
  <si>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</si>
  <si>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</si>
  <si>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</si>
  <si>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</si>
  <si>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</si>
  <si>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</si>
  <si>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</si>
  <si>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</si>
  <si>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</si>
  <si>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</si>
  <si>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</si>
  <si>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</si>
  <si>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</si>
  <si>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</si>
  <si>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</si>
  <si>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</si>
  <si>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</si>
  <si>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</si>
  <si>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</si>
  <si>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</si>
  <si>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</si>
  <si>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</si>
  <si>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</si>
  <si>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</si>
  <si>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</si>
  <si>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</si>
  <si>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</si>
  <si>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</si>
  <si>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</si>
  <si>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</si>
  <si>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</si>
  <si>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</si>
  <si>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</si>
  <si>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</si>
  <si>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</si>
  <si>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</si>
  <si>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</si>
  <si>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</si>
  <si>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</si>
  <si>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</si>
  <si>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</si>
  <si>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</si>
  <si>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</si>
  <si>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</si>
  <si>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</si>
  <si>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</si>
  <si>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</si>
  <si>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</si>
  <si>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</si>
  <si>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</si>
  <si>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</si>
  <si>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</si>
  <si>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</si>
  <si>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</si>
  <si>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</si>
  <si>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</si>
  <si>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</si>
  <si>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</si>
  <si>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</si>
  <si>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</si>
  <si>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</si>
  <si>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</si>
  <si>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</si>
  <si>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</si>
  <si>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</si>
  <si>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</si>
  <si>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</si>
  <si>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</si>
  <si>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</si>
  <si>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</si>
  <si>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</si>
  <si>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</si>
  <si>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</si>
  <si>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</si>
  <si>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</si>
  <si>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</si>
  <si>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</si>
  <si>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</si>
  <si>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</si>
  <si>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SOHORS spol. s r.o.</t>
  </si>
  <si>
    <t>466 83 941</t>
  </si>
  <si>
    <t>CZ46683941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</si>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</sst>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4" fontId="18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49" fontId="16" fillId="0" borderId="23" xfId="0" applyNumberFormat="1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167" fontId="16" fillId="0" borderId="23" xfId="0" applyNumberFormat="1" applyFont="1" applyBorder="1" applyAlignment="1" applyProtection="1">
      <alignment vertical="center"/>
      <protection locked="0"/>
    </xf>
    <xf numFmtId="4" fontId="16" fillId="0" borderId="23" xfId="0" applyNumberFormat="1" applyFont="1" applyBorder="1" applyAlignment="1" applyProtection="1">
      <alignment vertical="center"/>
      <protection locked="0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vertical="center" wrapText="1"/>
    </xf>
    <xf numFmtId="0" fontId="0" fillId="0" borderId="15" xfId="0" applyBorder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0" borderId="15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166" fontId="17" fillId="0" borderId="21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vertical="top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" fontId="16" fillId="6" borderId="23" xfId="0" applyNumberFormat="1" applyFont="1" applyFill="1" applyBorder="1" applyAlignment="1" applyProtection="1">
      <alignment vertical="center"/>
      <protection locked="0"/>
    </xf>
    <xf numFmtId="4" fontId="30" fillId="6" borderId="23" xfId="0" applyNumberFormat="1" applyFont="1" applyFill="1" applyBorder="1" applyAlignment="1" applyProtection="1">
      <alignment vertical="center"/>
      <protection locked="0"/>
    </xf>
    <xf numFmtId="167" fontId="16" fillId="6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968072559" TargetMode="External"/><Relationship Id="rId18" Type="http://schemas.openxmlformats.org/officeDocument/2006/relationships/hyperlink" Target="https://podminky.urs.cz/item/CS_URS_2025_02/762083111" TargetMode="External"/><Relationship Id="rId26" Type="http://schemas.openxmlformats.org/officeDocument/2006/relationships/hyperlink" Target="https://podminky.urs.cz/item/CS_URS_2025_02/764004861" TargetMode="External"/><Relationship Id="rId39" Type="http://schemas.openxmlformats.org/officeDocument/2006/relationships/hyperlink" Target="https://podminky.urs.cz/item/CS_URS_2025_02/783268221" TargetMode="External"/><Relationship Id="rId21" Type="http://schemas.openxmlformats.org/officeDocument/2006/relationships/hyperlink" Target="https://podminky.urs.cz/item/CS_URS_2025_02/762495000" TargetMode="External"/><Relationship Id="rId34" Type="http://schemas.openxmlformats.org/officeDocument/2006/relationships/hyperlink" Target="https://podminky.urs.cz/item/CS_URS_2025_02/767391112" TargetMode="External"/><Relationship Id="rId42" Type="http://schemas.openxmlformats.org/officeDocument/2006/relationships/hyperlink" Target="https://podminky.urs.cz/item/CS_URS_2025_02/783327101" TargetMode="External"/><Relationship Id="rId47" Type="http://schemas.openxmlformats.org/officeDocument/2006/relationships/drawing" Target="../drawings/drawing2.xml"/><Relationship Id="rId7" Type="http://schemas.openxmlformats.org/officeDocument/2006/relationships/hyperlink" Target="https://podminky.urs.cz/item/CS_URS_2025_02/941211211" TargetMode="External"/><Relationship Id="rId2" Type="http://schemas.openxmlformats.org/officeDocument/2006/relationships/hyperlink" Target="https://podminky.urs.cz/item/CS_URS_2025_02/612321111" TargetMode="External"/><Relationship Id="rId16" Type="http://schemas.openxmlformats.org/officeDocument/2006/relationships/hyperlink" Target="https://podminky.urs.cz/item/CS_URS_2025_02/997013113" TargetMode="External"/><Relationship Id="rId29" Type="http://schemas.openxmlformats.org/officeDocument/2006/relationships/hyperlink" Target="https://podminky.urs.cz/item/CS_URS_2025_02/764212433" TargetMode="External"/><Relationship Id="rId1" Type="http://schemas.openxmlformats.org/officeDocument/2006/relationships/hyperlink" Target="https://podminky.urs.cz/item/CS_URS_2025_02/612131121" TargetMode="External"/><Relationship Id="rId6" Type="http://schemas.openxmlformats.org/officeDocument/2006/relationships/hyperlink" Target="https://podminky.urs.cz/item/CS_URS_2025_02/941211111" TargetMode="External"/><Relationship Id="rId11" Type="http://schemas.openxmlformats.org/officeDocument/2006/relationships/hyperlink" Target="https://podminky.urs.cz/item/CS_URS_2025_02/946112821" TargetMode="External"/><Relationship Id="rId24" Type="http://schemas.openxmlformats.org/officeDocument/2006/relationships/hyperlink" Target="https://podminky.urs.cz/item/CS_URS_2025_02/764002801" TargetMode="External"/><Relationship Id="rId32" Type="http://schemas.openxmlformats.org/officeDocument/2006/relationships/hyperlink" Target="https://podminky.urs.cz/item/CS_URS_2025_02/764518422" TargetMode="External"/><Relationship Id="rId37" Type="http://schemas.openxmlformats.org/officeDocument/2006/relationships/hyperlink" Target="https://podminky.urs.cz/item/CS_URS_2025_02/767415822" TargetMode="External"/><Relationship Id="rId40" Type="http://schemas.openxmlformats.org/officeDocument/2006/relationships/hyperlink" Target="https://podminky.urs.cz/item/CS_URS_2025_02/783306811" TargetMode="External"/><Relationship Id="rId45" Type="http://schemas.openxmlformats.org/officeDocument/2006/relationships/hyperlink" Target="https://podminky.urs.cz/item/CS_URS_2025_02/784181125" TargetMode="External"/><Relationship Id="rId5" Type="http://schemas.openxmlformats.org/officeDocument/2006/relationships/hyperlink" Target="https://podminky.urs.cz/item/CS_URS_2025_02/646171114" TargetMode="External"/><Relationship Id="rId15" Type="http://schemas.openxmlformats.org/officeDocument/2006/relationships/hyperlink" Target="https://podminky.urs.cz/item/CS_URS_2025_02/978015391" TargetMode="External"/><Relationship Id="rId23" Type="http://schemas.openxmlformats.org/officeDocument/2006/relationships/hyperlink" Target="https://podminky.urs.cz/item/CS_URS_2025_02/764001881" TargetMode="External"/><Relationship Id="rId28" Type="http://schemas.openxmlformats.org/officeDocument/2006/relationships/hyperlink" Target="https://podminky.urs.cz/item/CS_URS_2025_02/764212404" TargetMode="External"/><Relationship Id="rId36" Type="http://schemas.openxmlformats.org/officeDocument/2006/relationships/hyperlink" Target="https://podminky.urs.cz/item/CS_URS_2025_02/767415122" TargetMode="External"/><Relationship Id="rId10" Type="http://schemas.openxmlformats.org/officeDocument/2006/relationships/hyperlink" Target="https://podminky.urs.cz/item/CS_URS_2025_02/946112221" TargetMode="External"/><Relationship Id="rId19" Type="http://schemas.openxmlformats.org/officeDocument/2006/relationships/hyperlink" Target="https://podminky.urs.cz/item/CS_URS_2025_02/762131124" TargetMode="External"/><Relationship Id="rId31" Type="http://schemas.openxmlformats.org/officeDocument/2006/relationships/hyperlink" Target="https://podminky.urs.cz/item/CS_URS_2025_02/764511444" TargetMode="External"/><Relationship Id="rId44" Type="http://schemas.openxmlformats.org/officeDocument/2006/relationships/hyperlink" Target="https://podminky.urs.cz/item/CS_URS_2025_02/783827425" TargetMode="External"/><Relationship Id="rId4" Type="http://schemas.openxmlformats.org/officeDocument/2006/relationships/hyperlink" Target="https://podminky.urs.cz/item/CS_URS_2025_02/622321111" TargetMode="External"/><Relationship Id="rId9" Type="http://schemas.openxmlformats.org/officeDocument/2006/relationships/hyperlink" Target="https://podminky.urs.cz/item/CS_URS_2025_02/946112121" TargetMode="External"/><Relationship Id="rId14" Type="http://schemas.openxmlformats.org/officeDocument/2006/relationships/hyperlink" Target="https://podminky.urs.cz/item/CS_URS_2025_02/978013191" TargetMode="External"/><Relationship Id="rId22" Type="http://schemas.openxmlformats.org/officeDocument/2006/relationships/hyperlink" Target="https://podminky.urs.cz/item/CS_URS_2025_02/998762102" TargetMode="External"/><Relationship Id="rId27" Type="http://schemas.openxmlformats.org/officeDocument/2006/relationships/hyperlink" Target="https://podminky.urs.cz/item/CS_URS_2025_02/764211415" TargetMode="External"/><Relationship Id="rId30" Type="http://schemas.openxmlformats.org/officeDocument/2006/relationships/hyperlink" Target="https://podminky.urs.cz/item/CS_URS_2025_02/764511404" TargetMode="External"/><Relationship Id="rId35" Type="http://schemas.openxmlformats.org/officeDocument/2006/relationships/hyperlink" Target="https://podminky.urs.cz/item/CS_URS_2025_02/767392802" TargetMode="External"/><Relationship Id="rId43" Type="http://schemas.openxmlformats.org/officeDocument/2006/relationships/hyperlink" Target="https://podminky.urs.cz/item/CS_URS_2025_02/783823135" TargetMode="External"/><Relationship Id="rId8" Type="http://schemas.openxmlformats.org/officeDocument/2006/relationships/hyperlink" Target="https://podminky.urs.cz/item/CS_URS_2025_02/941211811" TargetMode="External"/><Relationship Id="rId3" Type="http://schemas.openxmlformats.org/officeDocument/2006/relationships/hyperlink" Target="https://podminky.urs.cz/item/CS_URS_2025_02/622131121" TargetMode="External"/><Relationship Id="rId12" Type="http://schemas.openxmlformats.org/officeDocument/2006/relationships/hyperlink" Target="https://podminky.urs.cz/item/CS_URS_2025_02/952901311" TargetMode="External"/><Relationship Id="rId17" Type="http://schemas.openxmlformats.org/officeDocument/2006/relationships/hyperlink" Target="https://podminky.urs.cz/item/CS_URS_2025_02/998014211" TargetMode="External"/><Relationship Id="rId25" Type="http://schemas.openxmlformats.org/officeDocument/2006/relationships/hyperlink" Target="https://podminky.urs.cz/item/CS_URS_2025_02/764004801" TargetMode="External"/><Relationship Id="rId33" Type="http://schemas.openxmlformats.org/officeDocument/2006/relationships/hyperlink" Target="https://podminky.urs.cz/item/CS_URS_2025_02/998764102" TargetMode="External"/><Relationship Id="rId38" Type="http://schemas.openxmlformats.org/officeDocument/2006/relationships/hyperlink" Target="https://podminky.urs.cz/item/CS_URS_2025_02/998767202" TargetMode="External"/><Relationship Id="rId46" Type="http://schemas.openxmlformats.org/officeDocument/2006/relationships/hyperlink" Target="https://podminky.urs.cz/item/CS_URS_2025_02/784221105" TargetMode="External"/><Relationship Id="rId20" Type="http://schemas.openxmlformats.org/officeDocument/2006/relationships/hyperlink" Target="https://podminky.urs.cz/item/CS_URS_2025_02/762439001" TargetMode="External"/><Relationship Id="rId41" Type="http://schemas.openxmlformats.org/officeDocument/2006/relationships/hyperlink" Target="https://podminky.urs.cz/item/CS_URS_2025_02/7833242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O57" sqref="O5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62" t="s">
        <v>6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S4" s="14" t="s">
        <v>12</v>
      </c>
    </row>
    <row r="5" spans="1:74" ht="12" customHeight="1">
      <c r="B5" s="17"/>
      <c r="D5" s="20" t="s">
        <v>13</v>
      </c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R5" s="17"/>
      <c r="BS5" s="14" t="s">
        <v>7</v>
      </c>
    </row>
    <row r="6" spans="1:74" ht="36.950000000000003" customHeight="1">
      <c r="B6" s="17"/>
      <c r="D6" s="22" t="s">
        <v>15</v>
      </c>
      <c r="K6" s="232" t="s">
        <v>16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R6" s="17"/>
      <c r="BS6" s="14" t="s">
        <v>7</v>
      </c>
    </row>
    <row r="7" spans="1:74" ht="12" customHeight="1">
      <c r="B7" s="17"/>
      <c r="D7" s="23" t="s">
        <v>17</v>
      </c>
      <c r="K7" s="21" t="s">
        <v>3</v>
      </c>
      <c r="AK7" s="23" t="s">
        <v>18</v>
      </c>
      <c r="AN7" s="21" t="s">
        <v>3</v>
      </c>
      <c r="AR7" s="17"/>
      <c r="BS7" s="14" t="s">
        <v>7</v>
      </c>
    </row>
    <row r="8" spans="1:74" ht="12" customHeight="1">
      <c r="B8" s="17"/>
      <c r="D8" s="23" t="s">
        <v>19</v>
      </c>
      <c r="K8" s="21" t="s">
        <v>20</v>
      </c>
      <c r="AK8" s="23" t="s">
        <v>21</v>
      </c>
      <c r="AN8" s="274" t="s">
        <v>610</v>
      </c>
      <c r="AR8" s="17"/>
      <c r="BS8" s="14" t="s">
        <v>7</v>
      </c>
    </row>
    <row r="9" spans="1:74" ht="14.45" customHeight="1">
      <c r="B9" s="17"/>
      <c r="AR9" s="17"/>
      <c r="BS9" s="14" t="s">
        <v>7</v>
      </c>
    </row>
    <row r="10" spans="1:74" ht="12" customHeight="1">
      <c r="B10" s="17"/>
      <c r="D10" s="23" t="s">
        <v>22</v>
      </c>
      <c r="AK10" s="23" t="s">
        <v>23</v>
      </c>
      <c r="AN10" s="21" t="s">
        <v>608</v>
      </c>
      <c r="AR10" s="17"/>
      <c r="BS10" s="14" t="s">
        <v>7</v>
      </c>
    </row>
    <row r="11" spans="1:74" ht="18.399999999999999" customHeight="1">
      <c r="B11" s="17"/>
      <c r="E11" s="21" t="s">
        <v>607</v>
      </c>
      <c r="AK11" s="23" t="s">
        <v>24</v>
      </c>
      <c r="AN11" s="21" t="s">
        <v>609</v>
      </c>
      <c r="AR11" s="17"/>
      <c r="BS11" s="14" t="s">
        <v>7</v>
      </c>
    </row>
    <row r="12" spans="1:74" ht="6.95" customHeight="1">
      <c r="B12" s="17"/>
      <c r="AR12" s="17"/>
      <c r="BS12" s="14" t="s">
        <v>7</v>
      </c>
    </row>
    <row r="13" spans="1:74" ht="12" customHeight="1">
      <c r="B13" s="17"/>
      <c r="D13" s="23" t="s">
        <v>25</v>
      </c>
      <c r="AK13" s="23" t="s">
        <v>23</v>
      </c>
      <c r="AN13" s="274" t="s">
        <v>610</v>
      </c>
      <c r="AR13" s="17"/>
      <c r="BS13" s="14" t="s">
        <v>7</v>
      </c>
    </row>
    <row r="14" spans="1:74" ht="12.75">
      <c r="B14" s="17"/>
      <c r="E14" s="275" t="s">
        <v>610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3" t="s">
        <v>24</v>
      </c>
      <c r="AN14" s="274" t="s">
        <v>610</v>
      </c>
      <c r="AR14" s="17"/>
      <c r="BS14" s="14" t="s">
        <v>7</v>
      </c>
    </row>
    <row r="15" spans="1:74" ht="6.95" customHeight="1">
      <c r="B15" s="17"/>
      <c r="AR15" s="17"/>
      <c r="BS15" s="14" t="s">
        <v>4</v>
      </c>
    </row>
    <row r="16" spans="1:74" ht="12" customHeight="1">
      <c r="B16" s="17"/>
      <c r="D16" s="23" t="s">
        <v>26</v>
      </c>
      <c r="AK16" s="23" t="s">
        <v>23</v>
      </c>
      <c r="AN16" s="21" t="s">
        <v>3</v>
      </c>
      <c r="AR16" s="17"/>
      <c r="BS16" s="14" t="s">
        <v>4</v>
      </c>
    </row>
    <row r="17" spans="2:71" ht="18.399999999999999" customHeight="1">
      <c r="B17" s="17"/>
      <c r="E17" s="21"/>
      <c r="AK17" s="23" t="s">
        <v>24</v>
      </c>
      <c r="AN17" s="21" t="s">
        <v>3</v>
      </c>
      <c r="AR17" s="17"/>
      <c r="BS17" s="14" t="s">
        <v>27</v>
      </c>
    </row>
    <row r="18" spans="2:71" ht="6.95" customHeight="1">
      <c r="B18" s="17"/>
      <c r="AR18" s="17"/>
      <c r="BS18" s="14" t="s">
        <v>7</v>
      </c>
    </row>
    <row r="19" spans="2:71" ht="12" customHeight="1">
      <c r="B19" s="17"/>
      <c r="D19" s="23" t="s">
        <v>28</v>
      </c>
      <c r="AK19" s="23" t="s">
        <v>23</v>
      </c>
      <c r="AN19" s="21" t="s">
        <v>3</v>
      </c>
      <c r="AR19" s="17"/>
      <c r="BS19" s="14" t="s">
        <v>7</v>
      </c>
    </row>
    <row r="20" spans="2:71" ht="18.399999999999999" customHeight="1">
      <c r="B20" s="17"/>
      <c r="E20" s="21" t="s">
        <v>20</v>
      </c>
      <c r="AK20" s="23" t="s">
        <v>24</v>
      </c>
      <c r="AN20" s="21" t="s">
        <v>3</v>
      </c>
      <c r="AR20" s="17"/>
      <c r="BS20" s="14" t="s">
        <v>4</v>
      </c>
    </row>
    <row r="21" spans="2:71" ht="6.95" customHeight="1">
      <c r="B21" s="17"/>
      <c r="AR21" s="17"/>
    </row>
    <row r="22" spans="2:71" ht="12" customHeight="1">
      <c r="B22" s="17"/>
      <c r="D22" s="23" t="s">
        <v>29</v>
      </c>
      <c r="AR22" s="17"/>
    </row>
    <row r="23" spans="2:71" ht="59.25" customHeight="1">
      <c r="B23" s="17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34">
        <f>ROUND(AG54,2)</f>
        <v>0</v>
      </c>
      <c r="AL26" s="235"/>
      <c r="AM26" s="235"/>
      <c r="AN26" s="235"/>
      <c r="AO26" s="235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236" t="s">
        <v>31</v>
      </c>
      <c r="M28" s="236"/>
      <c r="N28" s="236"/>
      <c r="O28" s="236"/>
      <c r="P28" s="236"/>
      <c r="W28" s="236" t="s">
        <v>32</v>
      </c>
      <c r="X28" s="236"/>
      <c r="Y28" s="236"/>
      <c r="Z28" s="236"/>
      <c r="AA28" s="236"/>
      <c r="AB28" s="236"/>
      <c r="AC28" s="236"/>
      <c r="AD28" s="236"/>
      <c r="AE28" s="236"/>
      <c r="AK28" s="236" t="s">
        <v>33</v>
      </c>
      <c r="AL28" s="236"/>
      <c r="AM28" s="236"/>
      <c r="AN28" s="236"/>
      <c r="AO28" s="236"/>
      <c r="AR28" s="26"/>
    </row>
    <row r="29" spans="2:71" s="2" customFormat="1" ht="14.45" customHeight="1">
      <c r="B29" s="30"/>
      <c r="D29" s="23" t="s">
        <v>34</v>
      </c>
      <c r="F29" s="23" t="s">
        <v>35</v>
      </c>
      <c r="L29" s="239">
        <v>0.21</v>
      </c>
      <c r="M29" s="238"/>
      <c r="N29" s="238"/>
      <c r="O29" s="238"/>
      <c r="P29" s="238"/>
      <c r="W29" s="237">
        <f>ROUND(AZ54, 2)</f>
        <v>0</v>
      </c>
      <c r="X29" s="238"/>
      <c r="Y29" s="238"/>
      <c r="Z29" s="238"/>
      <c r="AA29" s="238"/>
      <c r="AB29" s="238"/>
      <c r="AC29" s="238"/>
      <c r="AD29" s="238"/>
      <c r="AE29" s="238"/>
      <c r="AK29" s="237">
        <f>ROUND(AV54, 2)</f>
        <v>0</v>
      </c>
      <c r="AL29" s="238"/>
      <c r="AM29" s="238"/>
      <c r="AN29" s="238"/>
      <c r="AO29" s="238"/>
      <c r="AR29" s="30"/>
    </row>
    <row r="30" spans="2:71" s="2" customFormat="1" ht="14.45" customHeight="1">
      <c r="B30" s="30"/>
      <c r="F30" s="23" t="s">
        <v>36</v>
      </c>
      <c r="L30" s="239">
        <v>0.12</v>
      </c>
      <c r="M30" s="238"/>
      <c r="N30" s="238"/>
      <c r="O30" s="238"/>
      <c r="P30" s="238"/>
      <c r="W30" s="237">
        <f>ROUND(BA54, 2)</f>
        <v>0</v>
      </c>
      <c r="X30" s="238"/>
      <c r="Y30" s="238"/>
      <c r="Z30" s="238"/>
      <c r="AA30" s="238"/>
      <c r="AB30" s="238"/>
      <c r="AC30" s="238"/>
      <c r="AD30" s="238"/>
      <c r="AE30" s="238"/>
      <c r="AK30" s="237">
        <f>ROUND(AW54, 2)</f>
        <v>0</v>
      </c>
      <c r="AL30" s="238"/>
      <c r="AM30" s="238"/>
      <c r="AN30" s="238"/>
      <c r="AO30" s="238"/>
      <c r="AR30" s="30"/>
    </row>
    <row r="31" spans="2:71" s="2" customFormat="1" ht="14.45" hidden="1" customHeight="1">
      <c r="B31" s="30"/>
      <c r="F31" s="23" t="s">
        <v>37</v>
      </c>
      <c r="L31" s="239">
        <v>0.21</v>
      </c>
      <c r="M31" s="238"/>
      <c r="N31" s="238"/>
      <c r="O31" s="238"/>
      <c r="P31" s="238"/>
      <c r="W31" s="237">
        <f>ROUND(BB54, 2)</f>
        <v>0</v>
      </c>
      <c r="X31" s="238"/>
      <c r="Y31" s="238"/>
      <c r="Z31" s="238"/>
      <c r="AA31" s="238"/>
      <c r="AB31" s="238"/>
      <c r="AC31" s="238"/>
      <c r="AD31" s="238"/>
      <c r="AE31" s="238"/>
      <c r="AK31" s="237">
        <v>0</v>
      </c>
      <c r="AL31" s="238"/>
      <c r="AM31" s="238"/>
      <c r="AN31" s="238"/>
      <c r="AO31" s="238"/>
      <c r="AR31" s="30"/>
    </row>
    <row r="32" spans="2:71" s="2" customFormat="1" ht="14.45" hidden="1" customHeight="1">
      <c r="B32" s="30"/>
      <c r="F32" s="23" t="s">
        <v>38</v>
      </c>
      <c r="L32" s="239">
        <v>0.12</v>
      </c>
      <c r="M32" s="238"/>
      <c r="N32" s="238"/>
      <c r="O32" s="238"/>
      <c r="P32" s="238"/>
      <c r="W32" s="237">
        <f>ROUND(BC54, 2)</f>
        <v>0</v>
      </c>
      <c r="X32" s="238"/>
      <c r="Y32" s="238"/>
      <c r="Z32" s="238"/>
      <c r="AA32" s="238"/>
      <c r="AB32" s="238"/>
      <c r="AC32" s="238"/>
      <c r="AD32" s="238"/>
      <c r="AE32" s="238"/>
      <c r="AK32" s="237">
        <v>0</v>
      </c>
      <c r="AL32" s="238"/>
      <c r="AM32" s="238"/>
      <c r="AN32" s="238"/>
      <c r="AO32" s="238"/>
      <c r="AR32" s="30"/>
    </row>
    <row r="33" spans="2:44" s="2" customFormat="1" ht="14.45" hidden="1" customHeight="1">
      <c r="B33" s="30"/>
      <c r="F33" s="23" t="s">
        <v>39</v>
      </c>
      <c r="L33" s="239">
        <v>0</v>
      </c>
      <c r="M33" s="238"/>
      <c r="N33" s="238"/>
      <c r="O33" s="238"/>
      <c r="P33" s="238"/>
      <c r="W33" s="237">
        <f>ROUND(BD54, 2)</f>
        <v>0</v>
      </c>
      <c r="X33" s="238"/>
      <c r="Y33" s="238"/>
      <c r="Z33" s="238"/>
      <c r="AA33" s="238"/>
      <c r="AB33" s="238"/>
      <c r="AC33" s="238"/>
      <c r="AD33" s="238"/>
      <c r="AE33" s="238"/>
      <c r="AK33" s="237">
        <v>0</v>
      </c>
      <c r="AL33" s="238"/>
      <c r="AM33" s="238"/>
      <c r="AN33" s="238"/>
      <c r="AO33" s="238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40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41</v>
      </c>
      <c r="U35" s="33"/>
      <c r="V35" s="33"/>
      <c r="W35" s="33"/>
      <c r="X35" s="240" t="s">
        <v>42</v>
      </c>
      <c r="Y35" s="241"/>
      <c r="Z35" s="241"/>
      <c r="AA35" s="241"/>
      <c r="AB35" s="241"/>
      <c r="AC35" s="33"/>
      <c r="AD35" s="33"/>
      <c r="AE35" s="33"/>
      <c r="AF35" s="33"/>
      <c r="AG35" s="33"/>
      <c r="AH35" s="33"/>
      <c r="AI35" s="33"/>
      <c r="AJ35" s="33"/>
      <c r="AK35" s="242">
        <f>SUM(AK26:AK33)</f>
        <v>0</v>
      </c>
      <c r="AL35" s="241"/>
      <c r="AM35" s="241"/>
      <c r="AN35" s="241"/>
      <c r="AO35" s="243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>
      <c r="B42" s="26"/>
      <c r="C42" s="18" t="s">
        <v>43</v>
      </c>
      <c r="AR42" s="26"/>
    </row>
    <row r="43" spans="2:44" s="1" customFormat="1" ht="6.95" customHeight="1">
      <c r="B43" s="26"/>
      <c r="AR43" s="26"/>
    </row>
    <row r="44" spans="2:44" s="3" customFormat="1" ht="12" customHeight="1">
      <c r="B44" s="39"/>
      <c r="C44" s="23" t="s">
        <v>13</v>
      </c>
      <c r="L44" s="3" t="str">
        <f>K5</f>
        <v>1</v>
      </c>
      <c r="AR44" s="39"/>
    </row>
    <row r="45" spans="2:44" s="4" customFormat="1" ht="36.950000000000003" customHeight="1">
      <c r="B45" s="40"/>
      <c r="C45" s="41" t="s">
        <v>15</v>
      </c>
      <c r="L45" s="244" t="str">
        <f>K6</f>
        <v>Udržovací práce na objektu parc.č.st. 190 k.ú. Údolí u Nových Hradů</v>
      </c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R45" s="40"/>
    </row>
    <row r="46" spans="2:44" s="1" customFormat="1" ht="6.95" customHeight="1">
      <c r="B46" s="26"/>
      <c r="AR46" s="26"/>
    </row>
    <row r="47" spans="2:44" s="1" customFormat="1" ht="12" customHeight="1">
      <c r="B47" s="26"/>
      <c r="C47" s="23" t="s">
        <v>19</v>
      </c>
      <c r="L47" s="42" t="str">
        <f>IF(K8="","",K8)</f>
        <v xml:space="preserve"> </v>
      </c>
      <c r="AI47" s="23" t="s">
        <v>21</v>
      </c>
      <c r="AM47" s="246" t="str">
        <f>IF(AN8= "","",AN8)</f>
        <v>Vyplň údaj</v>
      </c>
      <c r="AN47" s="246"/>
      <c r="AR47" s="26"/>
    </row>
    <row r="48" spans="2:44" s="1" customFormat="1" ht="6.95" customHeight="1">
      <c r="B48" s="26"/>
      <c r="AR48" s="26"/>
    </row>
    <row r="49" spans="1:91" s="1" customFormat="1" ht="15.2" customHeight="1">
      <c r="B49" s="26"/>
      <c r="C49" s="23" t="s">
        <v>22</v>
      </c>
      <c r="L49" s="3" t="str">
        <f>IF(E11= "","",E11)</f>
        <v>SOHORS spol. s r.o.</v>
      </c>
      <c r="AI49" s="23" t="s">
        <v>26</v>
      </c>
      <c r="AM49" s="247" t="str">
        <f>IF(E17="","",E17)</f>
        <v/>
      </c>
      <c r="AN49" s="248"/>
      <c r="AO49" s="248"/>
      <c r="AP49" s="248"/>
      <c r="AR49" s="26"/>
      <c r="AS49" s="249" t="s">
        <v>44</v>
      </c>
      <c r="AT49" s="250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5.2" customHeight="1">
      <c r="B50" s="26"/>
      <c r="C50" s="23" t="s">
        <v>25</v>
      </c>
      <c r="L50" s="3" t="str">
        <f>IF(E14="","",E14)</f>
        <v>Vyplň údaj</v>
      </c>
      <c r="AI50" s="23" t="s">
        <v>28</v>
      </c>
      <c r="AM50" s="247" t="str">
        <f>IF(E20="","",E20)</f>
        <v xml:space="preserve"> </v>
      </c>
      <c r="AN50" s="248"/>
      <c r="AO50" s="248"/>
      <c r="AP50" s="248"/>
      <c r="AR50" s="26"/>
      <c r="AS50" s="251"/>
      <c r="AT50" s="252"/>
      <c r="BD50" s="47"/>
    </row>
    <row r="51" spans="1:91" s="1" customFormat="1" ht="10.9" customHeight="1">
      <c r="B51" s="26"/>
      <c r="AR51" s="26"/>
      <c r="AS51" s="251"/>
      <c r="AT51" s="252"/>
      <c r="BD51" s="47"/>
    </row>
    <row r="52" spans="1:91" s="1" customFormat="1" ht="29.25" customHeight="1">
      <c r="B52" s="26"/>
      <c r="C52" s="253" t="s">
        <v>45</v>
      </c>
      <c r="D52" s="254"/>
      <c r="E52" s="254"/>
      <c r="F52" s="254"/>
      <c r="G52" s="254"/>
      <c r="H52" s="48"/>
      <c r="I52" s="255" t="s">
        <v>46</v>
      </c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6" t="s">
        <v>47</v>
      </c>
      <c r="AH52" s="254"/>
      <c r="AI52" s="254"/>
      <c r="AJ52" s="254"/>
      <c r="AK52" s="254"/>
      <c r="AL52" s="254"/>
      <c r="AM52" s="254"/>
      <c r="AN52" s="255" t="s">
        <v>48</v>
      </c>
      <c r="AO52" s="254"/>
      <c r="AP52" s="254"/>
      <c r="AQ52" s="49" t="s">
        <v>49</v>
      </c>
      <c r="AR52" s="26"/>
      <c r="AS52" s="50" t="s">
        <v>50</v>
      </c>
      <c r="AT52" s="51" t="s">
        <v>51</v>
      </c>
      <c r="AU52" s="51" t="s">
        <v>52</v>
      </c>
      <c r="AV52" s="51" t="s">
        <v>53</v>
      </c>
      <c r="AW52" s="51" t="s">
        <v>54</v>
      </c>
      <c r="AX52" s="51" t="s">
        <v>55</v>
      </c>
      <c r="AY52" s="51" t="s">
        <v>56</v>
      </c>
      <c r="AZ52" s="51" t="s">
        <v>57</v>
      </c>
      <c r="BA52" s="51" t="s">
        <v>58</v>
      </c>
      <c r="BB52" s="51" t="s">
        <v>59</v>
      </c>
      <c r="BC52" s="51" t="s">
        <v>60</v>
      </c>
      <c r="BD52" s="52" t="s">
        <v>61</v>
      </c>
    </row>
    <row r="53" spans="1:91" s="1" customFormat="1" ht="10.9" customHeight="1">
      <c r="B53" s="26"/>
      <c r="AR53" s="26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5" customFormat="1" ht="32.450000000000003" customHeight="1">
      <c r="B54" s="54"/>
      <c r="C54" s="55" t="s">
        <v>62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260">
        <f>ROUND(AG55,2)</f>
        <v>0</v>
      </c>
      <c r="AH54" s="260"/>
      <c r="AI54" s="260"/>
      <c r="AJ54" s="260"/>
      <c r="AK54" s="260"/>
      <c r="AL54" s="260"/>
      <c r="AM54" s="260"/>
      <c r="AN54" s="261">
        <f>SUM(AG54,AT54)</f>
        <v>0</v>
      </c>
      <c r="AO54" s="261"/>
      <c r="AP54" s="261"/>
      <c r="AQ54" s="58" t="s">
        <v>3</v>
      </c>
      <c r="AR54" s="54"/>
      <c r="AS54" s="59">
        <f>ROUND(AS55,2)</f>
        <v>0</v>
      </c>
      <c r="AT54" s="60">
        <f>ROUND(SUM(AV54:AW54),2)</f>
        <v>0</v>
      </c>
      <c r="AU54" s="61">
        <f>ROUND(AU55,5)</f>
        <v>3877.4545600000001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ROUND(AZ55,2)</f>
        <v>0</v>
      </c>
      <c r="BA54" s="60">
        <f>ROUND(BA55,2)</f>
        <v>0</v>
      </c>
      <c r="BB54" s="60">
        <f>ROUND(BB55,2)</f>
        <v>0</v>
      </c>
      <c r="BC54" s="60">
        <f>ROUND(BC55,2)</f>
        <v>0</v>
      </c>
      <c r="BD54" s="62">
        <f>ROUND(BD55,2)</f>
        <v>0</v>
      </c>
      <c r="BS54" s="63" t="s">
        <v>63</v>
      </c>
      <c r="BT54" s="63" t="s">
        <v>64</v>
      </c>
      <c r="BU54" s="64" t="s">
        <v>65</v>
      </c>
      <c r="BV54" s="63" t="s">
        <v>66</v>
      </c>
      <c r="BW54" s="63" t="s">
        <v>5</v>
      </c>
      <c r="BX54" s="63" t="s">
        <v>67</v>
      </c>
      <c r="CL54" s="63" t="s">
        <v>3</v>
      </c>
    </row>
    <row r="55" spans="1:91" s="6" customFormat="1" ht="24.75" customHeight="1">
      <c r="A55" s="65" t="s">
        <v>68</v>
      </c>
      <c r="B55" s="66"/>
      <c r="C55" s="67"/>
      <c r="D55" s="259" t="s">
        <v>14</v>
      </c>
      <c r="E55" s="259"/>
      <c r="F55" s="259"/>
      <c r="G55" s="259"/>
      <c r="H55" s="259"/>
      <c r="I55" s="68"/>
      <c r="J55" s="259" t="s">
        <v>16</v>
      </c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7">
        <f>'1 - Udržovací práce na ob...'!J30</f>
        <v>0</v>
      </c>
      <c r="AH55" s="258"/>
      <c r="AI55" s="258"/>
      <c r="AJ55" s="258"/>
      <c r="AK55" s="258"/>
      <c r="AL55" s="258"/>
      <c r="AM55" s="258"/>
      <c r="AN55" s="257">
        <f>SUM(AG55,AT55)</f>
        <v>0</v>
      </c>
      <c r="AO55" s="258"/>
      <c r="AP55" s="258"/>
      <c r="AQ55" s="69" t="s">
        <v>69</v>
      </c>
      <c r="AR55" s="66"/>
      <c r="AS55" s="70">
        <v>0</v>
      </c>
      <c r="AT55" s="71">
        <f>ROUND(SUM(AV55:AW55),2)</f>
        <v>0</v>
      </c>
      <c r="AU55" s="72">
        <f>'1 - Udržovací práce na ob...'!P98</f>
        <v>3877.4545629999998</v>
      </c>
      <c r="AV55" s="71">
        <f>'1 - Udržovací práce na ob...'!J33</f>
        <v>0</v>
      </c>
      <c r="AW55" s="71">
        <f>'1 - Udržovací práce na ob...'!J34</f>
        <v>0</v>
      </c>
      <c r="AX55" s="71">
        <f>'1 - Udržovací práce na ob...'!J35</f>
        <v>0</v>
      </c>
      <c r="AY55" s="71">
        <f>'1 - Udržovací práce na ob...'!J36</f>
        <v>0</v>
      </c>
      <c r="AZ55" s="71">
        <f>'1 - Udržovací práce na ob...'!F33</f>
        <v>0</v>
      </c>
      <c r="BA55" s="71">
        <f>'1 - Udržovací práce na ob...'!F34</f>
        <v>0</v>
      </c>
      <c r="BB55" s="71">
        <f>'1 - Udržovací práce na ob...'!F35</f>
        <v>0</v>
      </c>
      <c r="BC55" s="71">
        <f>'1 - Udržovací práce na ob...'!F36</f>
        <v>0</v>
      </c>
      <c r="BD55" s="73">
        <f>'1 - Udržovací práce na ob...'!F37</f>
        <v>0</v>
      </c>
      <c r="BT55" s="74" t="s">
        <v>14</v>
      </c>
      <c r="BV55" s="74" t="s">
        <v>66</v>
      </c>
      <c r="BW55" s="74" t="s">
        <v>70</v>
      </c>
      <c r="BX55" s="74" t="s">
        <v>5</v>
      </c>
      <c r="CL55" s="74" t="s">
        <v>3</v>
      </c>
      <c r="CM55" s="74" t="s">
        <v>71</v>
      </c>
    </row>
    <row r="56" spans="1:91" s="1" customFormat="1" ht="30" customHeight="1">
      <c r="B56" s="26"/>
      <c r="AR56" s="26"/>
    </row>
    <row r="57" spans="1:91" s="1" customFormat="1" ht="6.95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6"/>
    </row>
  </sheetData>
  <mergeCells count="41">
    <mergeCell ref="AR2:BE2"/>
    <mergeCell ref="E14:AJ1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1 - Udržovací práce na o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19"/>
  <sheetViews>
    <sheetView showGridLines="0" workbookViewId="0">
      <selection activeCell="F12" sqref="F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62" t="s">
        <v>6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70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>
      <c r="B4" s="17"/>
      <c r="D4" s="18" t="s">
        <v>72</v>
      </c>
      <c r="L4" s="17"/>
      <c r="M4" s="75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15</v>
      </c>
      <c r="L6" s="17"/>
    </row>
    <row r="7" spans="2:46" ht="26.25" customHeight="1">
      <c r="B7" s="17"/>
      <c r="E7" s="263" t="str">
        <f>'Rekapitulace stavby'!K6</f>
        <v>Udržovací práce na objektu parc.č.st. 190 k.ú. Údolí u Nových Hradů</v>
      </c>
      <c r="F7" s="264"/>
      <c r="G7" s="264"/>
      <c r="H7" s="264"/>
      <c r="L7" s="17"/>
    </row>
    <row r="8" spans="2:46" s="1" customFormat="1" ht="12" customHeight="1">
      <c r="B8" s="26"/>
      <c r="D8" s="23" t="s">
        <v>73</v>
      </c>
      <c r="L8" s="26"/>
    </row>
    <row r="9" spans="2:46" s="1" customFormat="1" ht="30" customHeight="1">
      <c r="B9" s="26"/>
      <c r="E9" s="244" t="s">
        <v>74</v>
      </c>
      <c r="F9" s="265"/>
      <c r="G9" s="265"/>
      <c r="H9" s="265"/>
      <c r="L9" s="26"/>
    </row>
    <row r="10" spans="2:46" s="1" customFormat="1" ht="11.25">
      <c r="B10" s="26"/>
      <c r="L10" s="26"/>
    </row>
    <row r="11" spans="2:46" s="1" customFormat="1" ht="12" customHeight="1">
      <c r="B11" s="26"/>
      <c r="D11" s="23" t="s">
        <v>17</v>
      </c>
      <c r="F11" s="21" t="s">
        <v>3</v>
      </c>
      <c r="I11" s="23" t="s">
        <v>18</v>
      </c>
      <c r="J11" s="21" t="s">
        <v>3</v>
      </c>
      <c r="L11" s="26"/>
    </row>
    <row r="12" spans="2:46" s="1" customFormat="1" ht="12" customHeight="1">
      <c r="B12" s="26"/>
      <c r="D12" s="23" t="s">
        <v>19</v>
      </c>
      <c r="F12" s="21" t="s">
        <v>20</v>
      </c>
      <c r="I12" s="23" t="s">
        <v>21</v>
      </c>
      <c r="J12" s="43" t="str">
        <f>IF('Rekapitulace stavby'!AN8= "","",'Rekapitulace stavby'!AN8)</f>
        <v>Vyplň údaj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22</v>
      </c>
      <c r="I14" s="23" t="s">
        <v>23</v>
      </c>
      <c r="J14" s="21" t="str">
        <f>'Rekapitulace stavby'!AN10</f>
        <v>466 83 941</v>
      </c>
      <c r="L14" s="26"/>
    </row>
    <row r="15" spans="2:46" s="1" customFormat="1" ht="18" customHeight="1">
      <c r="B15" s="26"/>
      <c r="E15" s="21" t="str">
        <f>'Rekapitulace stavby'!E11</f>
        <v>SOHORS spol. s r.o.</v>
      </c>
      <c r="I15" s="23" t="s">
        <v>24</v>
      </c>
      <c r="J15" s="21" t="str">
        <f>'Rekapitulace stavby'!AN11</f>
        <v>CZ46683941</v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25</v>
      </c>
      <c r="I17" s="23" t="s">
        <v>23</v>
      </c>
      <c r="J17" s="21" t="str">
        <f>'Rekapitulace stavby'!AN13</f>
        <v>Vyplň údaj</v>
      </c>
      <c r="L17" s="26"/>
    </row>
    <row r="18" spans="2:12" s="1" customFormat="1" ht="18" customHeight="1">
      <c r="B18" s="26"/>
      <c r="E18" s="230" t="str">
        <f>'Rekapitulace stavby'!E14</f>
        <v>Vyplň údaj</v>
      </c>
      <c r="F18" s="230"/>
      <c r="G18" s="230"/>
      <c r="H18" s="230"/>
      <c r="I18" s="23" t="s">
        <v>24</v>
      </c>
      <c r="J18" s="21" t="str">
        <f>'Rekapitulace stavby'!AN14</f>
        <v>Vyplň údaj</v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26</v>
      </c>
      <c r="I20" s="23" t="s">
        <v>23</v>
      </c>
      <c r="J20" s="21" t="s">
        <v>3</v>
      </c>
      <c r="L20" s="26"/>
    </row>
    <row r="21" spans="2:12" s="1" customFormat="1" ht="18" customHeight="1">
      <c r="B21" s="26"/>
      <c r="E21" s="21"/>
      <c r="I21" s="23" t="s">
        <v>24</v>
      </c>
      <c r="J21" s="21" t="s">
        <v>3</v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28</v>
      </c>
      <c r="I23" s="23" t="s">
        <v>23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24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29</v>
      </c>
      <c r="L26" s="26"/>
    </row>
    <row r="27" spans="2:12" s="7" customFormat="1" ht="16.5" customHeight="1">
      <c r="B27" s="76"/>
      <c r="E27" s="233" t="s">
        <v>3</v>
      </c>
      <c r="F27" s="233"/>
      <c r="G27" s="233"/>
      <c r="H27" s="233"/>
      <c r="L27" s="76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>
      <c r="B30" s="26"/>
      <c r="D30" s="77" t="s">
        <v>30</v>
      </c>
      <c r="J30" s="57">
        <f>ROUND(J98, 2)</f>
        <v>0</v>
      </c>
      <c r="L30" s="26"/>
    </row>
    <row r="31" spans="2:12" s="1" customFormat="1" ht="6.95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>
      <c r="B32" s="26"/>
      <c r="F32" s="29" t="s">
        <v>32</v>
      </c>
      <c r="I32" s="29" t="s">
        <v>31</v>
      </c>
      <c r="J32" s="29" t="s">
        <v>33</v>
      </c>
      <c r="L32" s="26"/>
    </row>
    <row r="33" spans="2:12" s="1" customFormat="1" ht="14.45" customHeight="1">
      <c r="B33" s="26"/>
      <c r="D33" s="46" t="s">
        <v>34</v>
      </c>
      <c r="E33" s="23" t="s">
        <v>35</v>
      </c>
      <c r="F33" s="78">
        <f>ROUND((SUM(BE98:BE218)),  2)</f>
        <v>0</v>
      </c>
      <c r="I33" s="79">
        <v>0.21</v>
      </c>
      <c r="J33" s="78">
        <f>ROUND(((SUM(BE98:BE218))*I33),  2)</f>
        <v>0</v>
      </c>
      <c r="L33" s="26"/>
    </row>
    <row r="34" spans="2:12" s="1" customFormat="1" ht="14.45" customHeight="1">
      <c r="B34" s="26"/>
      <c r="E34" s="23" t="s">
        <v>36</v>
      </c>
      <c r="F34" s="78">
        <f>ROUND((SUM(BF98:BF218)),  2)</f>
        <v>0</v>
      </c>
      <c r="I34" s="79">
        <v>0.12</v>
      </c>
      <c r="J34" s="78">
        <f>ROUND(((SUM(BF98:BF218))*I34),  2)</f>
        <v>0</v>
      </c>
      <c r="L34" s="26"/>
    </row>
    <row r="35" spans="2:12" s="1" customFormat="1" ht="14.45" hidden="1" customHeight="1">
      <c r="B35" s="26"/>
      <c r="E35" s="23" t="s">
        <v>37</v>
      </c>
      <c r="F35" s="78">
        <f>ROUND((SUM(BG98:BG218)),  2)</f>
        <v>0</v>
      </c>
      <c r="I35" s="79">
        <v>0.21</v>
      </c>
      <c r="J35" s="78">
        <f>0</f>
        <v>0</v>
      </c>
      <c r="L35" s="26"/>
    </row>
    <row r="36" spans="2:12" s="1" customFormat="1" ht="14.45" hidden="1" customHeight="1">
      <c r="B36" s="26"/>
      <c r="E36" s="23" t="s">
        <v>38</v>
      </c>
      <c r="F36" s="78">
        <f>ROUND((SUM(BH98:BH218)),  2)</f>
        <v>0</v>
      </c>
      <c r="I36" s="79">
        <v>0.12</v>
      </c>
      <c r="J36" s="78">
        <f>0</f>
        <v>0</v>
      </c>
      <c r="L36" s="26"/>
    </row>
    <row r="37" spans="2:12" s="1" customFormat="1" ht="14.45" hidden="1" customHeight="1">
      <c r="B37" s="26"/>
      <c r="E37" s="23" t="s">
        <v>39</v>
      </c>
      <c r="F37" s="78">
        <f>ROUND((SUM(BI98:BI218)),  2)</f>
        <v>0</v>
      </c>
      <c r="I37" s="79">
        <v>0</v>
      </c>
      <c r="J37" s="78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0"/>
      <c r="D39" s="81" t="s">
        <v>40</v>
      </c>
      <c r="E39" s="48"/>
      <c r="F39" s="48"/>
      <c r="G39" s="82" t="s">
        <v>41</v>
      </c>
      <c r="H39" s="83" t="s">
        <v>42</v>
      </c>
      <c r="I39" s="48"/>
      <c r="J39" s="84">
        <f>SUM(J30:J37)</f>
        <v>0</v>
      </c>
      <c r="K39" s="8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>
      <c r="B45" s="26"/>
      <c r="C45" s="18" t="s">
        <v>75</v>
      </c>
      <c r="L45" s="26"/>
    </row>
    <row r="46" spans="2:12" s="1" customFormat="1" ht="6.95" customHeight="1">
      <c r="B46" s="26"/>
      <c r="L46" s="26"/>
    </row>
    <row r="47" spans="2:12" s="1" customFormat="1" ht="12" customHeight="1">
      <c r="B47" s="26"/>
      <c r="C47" s="23" t="s">
        <v>15</v>
      </c>
      <c r="L47" s="26"/>
    </row>
    <row r="48" spans="2:12" s="1" customFormat="1" ht="26.25" customHeight="1">
      <c r="B48" s="26"/>
      <c r="E48" s="263" t="str">
        <f>E7</f>
        <v>Udržovací práce na objektu parc.č.st. 190 k.ú. Údolí u Nových Hradů</v>
      </c>
      <c r="F48" s="264"/>
      <c r="G48" s="264"/>
      <c r="H48" s="264"/>
      <c r="L48" s="26"/>
    </row>
    <row r="49" spans="2:47" s="1" customFormat="1" ht="12" customHeight="1">
      <c r="B49" s="26"/>
      <c r="C49" s="23" t="s">
        <v>73</v>
      </c>
      <c r="L49" s="26"/>
    </row>
    <row r="50" spans="2:47" s="1" customFormat="1" ht="30" customHeight="1">
      <c r="B50" s="26"/>
      <c r="E50" s="244" t="str">
        <f>E9</f>
        <v>1 - Udržovací práce na objektu parc.č.st. 190 k.ú. Údolí u Nových Hradů</v>
      </c>
      <c r="F50" s="265"/>
      <c r="G50" s="265"/>
      <c r="H50" s="265"/>
      <c r="L50" s="26"/>
    </row>
    <row r="51" spans="2:47" s="1" customFormat="1" ht="6.95" customHeight="1">
      <c r="B51" s="26"/>
      <c r="L51" s="26"/>
    </row>
    <row r="52" spans="2:47" s="1" customFormat="1" ht="12" customHeight="1">
      <c r="B52" s="26"/>
      <c r="C52" s="23" t="s">
        <v>19</v>
      </c>
      <c r="F52" s="21" t="str">
        <f>F12</f>
        <v xml:space="preserve"> </v>
      </c>
      <c r="I52" s="23" t="s">
        <v>21</v>
      </c>
      <c r="J52" s="43" t="str">
        <f>IF(J12="","",J12)</f>
        <v>Vyplň údaj</v>
      </c>
      <c r="L52" s="26"/>
    </row>
    <row r="53" spans="2:47" s="1" customFormat="1" ht="6.95" customHeight="1">
      <c r="B53" s="26"/>
      <c r="L53" s="26"/>
    </row>
    <row r="54" spans="2:47" s="1" customFormat="1" ht="15.2" customHeight="1">
      <c r="B54" s="26"/>
      <c r="C54" s="23" t="s">
        <v>22</v>
      </c>
      <c r="F54" s="21" t="str">
        <f>E15</f>
        <v>SOHORS spol. s r.o.</v>
      </c>
      <c r="I54" s="23" t="s">
        <v>26</v>
      </c>
      <c r="J54" s="24"/>
      <c r="L54" s="26"/>
    </row>
    <row r="55" spans="2:47" s="1" customFormat="1" ht="15.2" customHeight="1">
      <c r="B55" s="26"/>
      <c r="C55" s="23" t="s">
        <v>25</v>
      </c>
      <c r="F55" s="21" t="str">
        <f>IF(E18="","",E18)</f>
        <v>Vyplň údaj</v>
      </c>
      <c r="I55" s="23" t="s">
        <v>28</v>
      </c>
      <c r="J55" s="24" t="str">
        <f>E24</f>
        <v xml:space="preserve"> </v>
      </c>
      <c r="L55" s="26"/>
    </row>
    <row r="56" spans="2:47" s="1" customFormat="1" ht="10.35" customHeight="1">
      <c r="B56" s="26"/>
      <c r="L56" s="26"/>
    </row>
    <row r="57" spans="2:47" s="1" customFormat="1" ht="29.25" customHeight="1">
      <c r="B57" s="26"/>
      <c r="C57" s="86" t="s">
        <v>76</v>
      </c>
      <c r="D57" s="80"/>
      <c r="E57" s="80"/>
      <c r="F57" s="80"/>
      <c r="G57" s="80"/>
      <c r="H57" s="80"/>
      <c r="I57" s="80"/>
      <c r="J57" s="87" t="s">
        <v>77</v>
      </c>
      <c r="K57" s="80"/>
      <c r="L57" s="26"/>
    </row>
    <row r="58" spans="2:47" s="1" customFormat="1" ht="10.35" customHeight="1">
      <c r="B58" s="26"/>
      <c r="L58" s="26"/>
    </row>
    <row r="59" spans="2:47" s="1" customFormat="1" ht="22.9" customHeight="1">
      <c r="B59" s="26"/>
      <c r="C59" s="88" t="s">
        <v>62</v>
      </c>
      <c r="J59" s="57">
        <f>J98</f>
        <v>0</v>
      </c>
      <c r="L59" s="26"/>
      <c r="AU59" s="14" t="s">
        <v>78</v>
      </c>
    </row>
    <row r="60" spans="2:47" s="8" customFormat="1" ht="24.95" customHeight="1">
      <c r="B60" s="89"/>
      <c r="D60" s="90" t="s">
        <v>79</v>
      </c>
      <c r="E60" s="91"/>
      <c r="F60" s="91"/>
      <c r="G60" s="91"/>
      <c r="H60" s="91"/>
      <c r="I60" s="91"/>
      <c r="J60" s="92">
        <f>J99</f>
        <v>0</v>
      </c>
      <c r="L60" s="89"/>
    </row>
    <row r="61" spans="2:47" s="9" customFormat="1" ht="19.899999999999999" customHeight="1">
      <c r="B61" s="93"/>
      <c r="D61" s="94" t="s">
        <v>80</v>
      </c>
      <c r="E61" s="95"/>
      <c r="F61" s="95"/>
      <c r="G61" s="95"/>
      <c r="H61" s="95"/>
      <c r="I61" s="95"/>
      <c r="J61" s="96">
        <f>J100</f>
        <v>0</v>
      </c>
      <c r="L61" s="93"/>
    </row>
    <row r="62" spans="2:47" s="9" customFormat="1" ht="14.85" customHeight="1">
      <c r="B62" s="93"/>
      <c r="D62" s="94" t="s">
        <v>81</v>
      </c>
      <c r="E62" s="95"/>
      <c r="F62" s="95"/>
      <c r="G62" s="95"/>
      <c r="H62" s="95"/>
      <c r="I62" s="95"/>
      <c r="J62" s="96">
        <f>J101</f>
        <v>0</v>
      </c>
      <c r="L62" s="93"/>
    </row>
    <row r="63" spans="2:47" s="9" customFormat="1" ht="14.85" customHeight="1">
      <c r="B63" s="93"/>
      <c r="D63" s="94" t="s">
        <v>82</v>
      </c>
      <c r="E63" s="95"/>
      <c r="F63" s="95"/>
      <c r="G63" s="95"/>
      <c r="H63" s="95"/>
      <c r="I63" s="95"/>
      <c r="J63" s="96">
        <f>J106</f>
        <v>0</v>
      </c>
      <c r="L63" s="93"/>
    </row>
    <row r="64" spans="2:47" s="9" customFormat="1" ht="14.85" customHeight="1">
      <c r="B64" s="93"/>
      <c r="D64" s="94" t="s">
        <v>83</v>
      </c>
      <c r="E64" s="95"/>
      <c r="F64" s="95"/>
      <c r="G64" s="95"/>
      <c r="H64" s="95"/>
      <c r="I64" s="95"/>
      <c r="J64" s="96">
        <f>J111</f>
        <v>0</v>
      </c>
      <c r="L64" s="93"/>
    </row>
    <row r="65" spans="2:12" s="9" customFormat="1" ht="19.899999999999999" customHeight="1">
      <c r="B65" s="93"/>
      <c r="D65" s="94" t="s">
        <v>84</v>
      </c>
      <c r="E65" s="95"/>
      <c r="F65" s="95"/>
      <c r="G65" s="95"/>
      <c r="H65" s="95"/>
      <c r="I65" s="95"/>
      <c r="J65" s="96">
        <f>J115</f>
        <v>0</v>
      </c>
      <c r="L65" s="93"/>
    </row>
    <row r="66" spans="2:12" s="9" customFormat="1" ht="14.85" customHeight="1">
      <c r="B66" s="93"/>
      <c r="D66" s="94" t="s">
        <v>85</v>
      </c>
      <c r="E66" s="95"/>
      <c r="F66" s="95"/>
      <c r="G66" s="95"/>
      <c r="H66" s="95"/>
      <c r="I66" s="95"/>
      <c r="J66" s="96">
        <f>J116</f>
        <v>0</v>
      </c>
      <c r="L66" s="93"/>
    </row>
    <row r="67" spans="2:12" s="9" customFormat="1" ht="14.85" customHeight="1">
      <c r="B67" s="93"/>
      <c r="D67" s="94" t="s">
        <v>86</v>
      </c>
      <c r="E67" s="95"/>
      <c r="F67" s="95"/>
      <c r="G67" s="95"/>
      <c r="H67" s="95"/>
      <c r="I67" s="95"/>
      <c r="J67" s="96">
        <f>J129</f>
        <v>0</v>
      </c>
      <c r="L67" s="93"/>
    </row>
    <row r="68" spans="2:12" s="9" customFormat="1" ht="14.85" customHeight="1">
      <c r="B68" s="93"/>
      <c r="D68" s="94" t="s">
        <v>87</v>
      </c>
      <c r="E68" s="95"/>
      <c r="F68" s="95"/>
      <c r="G68" s="95"/>
      <c r="H68" s="95"/>
      <c r="I68" s="95"/>
      <c r="J68" s="96">
        <f>J132</f>
        <v>0</v>
      </c>
      <c r="L68" s="93"/>
    </row>
    <row r="69" spans="2:12" s="9" customFormat="1" ht="19.899999999999999" customHeight="1">
      <c r="B69" s="93"/>
      <c r="D69" s="94" t="s">
        <v>88</v>
      </c>
      <c r="E69" s="95"/>
      <c r="F69" s="95"/>
      <c r="G69" s="95"/>
      <c r="H69" s="95"/>
      <c r="I69" s="95"/>
      <c r="J69" s="96">
        <f>J139</f>
        <v>0</v>
      </c>
      <c r="L69" s="93"/>
    </row>
    <row r="70" spans="2:12" s="9" customFormat="1" ht="19.899999999999999" customHeight="1">
      <c r="B70" s="93"/>
      <c r="D70" s="94" t="s">
        <v>89</v>
      </c>
      <c r="E70" s="95"/>
      <c r="F70" s="95"/>
      <c r="G70" s="95"/>
      <c r="H70" s="95"/>
      <c r="I70" s="95"/>
      <c r="J70" s="96">
        <f>J142</f>
        <v>0</v>
      </c>
      <c r="L70" s="93"/>
    </row>
    <row r="71" spans="2:12" s="8" customFormat="1" ht="24.95" customHeight="1">
      <c r="B71" s="89"/>
      <c r="D71" s="90" t="s">
        <v>90</v>
      </c>
      <c r="E71" s="91"/>
      <c r="F71" s="91"/>
      <c r="G71" s="91"/>
      <c r="H71" s="91"/>
      <c r="I71" s="91"/>
      <c r="J71" s="92">
        <f>J145</f>
        <v>0</v>
      </c>
      <c r="L71" s="89"/>
    </row>
    <row r="72" spans="2:12" s="9" customFormat="1" ht="19.899999999999999" customHeight="1">
      <c r="B72" s="93"/>
      <c r="D72" s="94" t="s">
        <v>91</v>
      </c>
      <c r="E72" s="95"/>
      <c r="F72" s="95"/>
      <c r="G72" s="95"/>
      <c r="H72" s="95"/>
      <c r="I72" s="95"/>
      <c r="J72" s="96">
        <f>J146</f>
        <v>0</v>
      </c>
      <c r="L72" s="93"/>
    </row>
    <row r="73" spans="2:12" s="9" customFormat="1" ht="19.899999999999999" customHeight="1">
      <c r="B73" s="93"/>
      <c r="D73" s="94" t="s">
        <v>92</v>
      </c>
      <c r="E73" s="95"/>
      <c r="F73" s="95"/>
      <c r="G73" s="95"/>
      <c r="H73" s="95"/>
      <c r="I73" s="95"/>
      <c r="J73" s="96">
        <f>J149</f>
        <v>0</v>
      </c>
      <c r="L73" s="93"/>
    </row>
    <row r="74" spans="2:12" s="9" customFormat="1" ht="19.899999999999999" customHeight="1">
      <c r="B74" s="93"/>
      <c r="D74" s="94" t="s">
        <v>93</v>
      </c>
      <c r="E74" s="95"/>
      <c r="F74" s="95"/>
      <c r="G74" s="95"/>
      <c r="H74" s="95"/>
      <c r="I74" s="95"/>
      <c r="J74" s="96">
        <f>J162</f>
        <v>0</v>
      </c>
      <c r="L74" s="93"/>
    </row>
    <row r="75" spans="2:12" s="9" customFormat="1" ht="19.899999999999999" customHeight="1">
      <c r="B75" s="93"/>
      <c r="D75" s="94" t="s">
        <v>94</v>
      </c>
      <c r="E75" s="95"/>
      <c r="F75" s="95"/>
      <c r="G75" s="95"/>
      <c r="H75" s="95"/>
      <c r="I75" s="95"/>
      <c r="J75" s="96">
        <f>J185</f>
        <v>0</v>
      </c>
      <c r="L75" s="93"/>
    </row>
    <row r="76" spans="2:12" s="9" customFormat="1" ht="19.899999999999999" customHeight="1">
      <c r="B76" s="93"/>
      <c r="D76" s="94" t="s">
        <v>95</v>
      </c>
      <c r="E76" s="95"/>
      <c r="F76" s="95"/>
      <c r="G76" s="95"/>
      <c r="H76" s="95"/>
      <c r="I76" s="95"/>
      <c r="J76" s="96">
        <f>J199</f>
        <v>0</v>
      </c>
      <c r="L76" s="93"/>
    </row>
    <row r="77" spans="2:12" s="9" customFormat="1" ht="19.899999999999999" customHeight="1">
      <c r="B77" s="93"/>
      <c r="D77" s="94" t="s">
        <v>96</v>
      </c>
      <c r="E77" s="95"/>
      <c r="F77" s="95"/>
      <c r="G77" s="95"/>
      <c r="H77" s="95"/>
      <c r="I77" s="95"/>
      <c r="J77" s="96">
        <f>J212</f>
        <v>0</v>
      </c>
      <c r="L77" s="93"/>
    </row>
    <row r="78" spans="2:12" s="8" customFormat="1" ht="24.95" customHeight="1">
      <c r="B78" s="89"/>
      <c r="D78" s="90" t="s">
        <v>97</v>
      </c>
      <c r="E78" s="91"/>
      <c r="F78" s="91"/>
      <c r="G78" s="91"/>
      <c r="H78" s="91"/>
      <c r="I78" s="91"/>
      <c r="J78" s="92">
        <f>J217</f>
        <v>0</v>
      </c>
      <c r="L78" s="89"/>
    </row>
    <row r="79" spans="2:12" s="1" customFormat="1" ht="21.75" customHeight="1">
      <c r="B79" s="26"/>
      <c r="L79" s="26"/>
    </row>
    <row r="80" spans="2:12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26"/>
    </row>
    <row r="84" spans="2:12" s="1" customFormat="1" ht="6.95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26"/>
    </row>
    <row r="85" spans="2:12" s="1" customFormat="1" ht="24.95" customHeight="1">
      <c r="B85" s="26"/>
      <c r="C85" s="18" t="s">
        <v>98</v>
      </c>
      <c r="L85" s="26"/>
    </row>
    <row r="86" spans="2:12" s="1" customFormat="1" ht="6.95" customHeight="1">
      <c r="B86" s="26"/>
      <c r="L86" s="26"/>
    </row>
    <row r="87" spans="2:12" s="1" customFormat="1" ht="12" customHeight="1">
      <c r="B87" s="26"/>
      <c r="C87" s="23" t="s">
        <v>15</v>
      </c>
      <c r="L87" s="26"/>
    </row>
    <row r="88" spans="2:12" s="1" customFormat="1" ht="26.25" customHeight="1">
      <c r="B88" s="26"/>
      <c r="E88" s="263" t="str">
        <f>E7</f>
        <v>Udržovací práce na objektu parc.č.st. 190 k.ú. Údolí u Nových Hradů</v>
      </c>
      <c r="F88" s="264"/>
      <c r="G88" s="264"/>
      <c r="H88" s="264"/>
      <c r="L88" s="26"/>
    </row>
    <row r="89" spans="2:12" s="1" customFormat="1" ht="12" customHeight="1">
      <c r="B89" s="26"/>
      <c r="C89" s="23" t="s">
        <v>73</v>
      </c>
      <c r="L89" s="26"/>
    </row>
    <row r="90" spans="2:12" s="1" customFormat="1" ht="30" customHeight="1">
      <c r="B90" s="26"/>
      <c r="E90" s="244" t="str">
        <f>E9</f>
        <v>1 - Udržovací práce na objektu parc.č.st. 190 k.ú. Údolí u Nových Hradů</v>
      </c>
      <c r="F90" s="265"/>
      <c r="G90" s="265"/>
      <c r="H90" s="265"/>
      <c r="L90" s="26"/>
    </row>
    <row r="91" spans="2:12" s="1" customFormat="1" ht="6.95" customHeight="1">
      <c r="B91" s="26"/>
      <c r="L91" s="26"/>
    </row>
    <row r="92" spans="2:12" s="1" customFormat="1" ht="12" customHeight="1">
      <c r="B92" s="26"/>
      <c r="C92" s="23" t="s">
        <v>19</v>
      </c>
      <c r="F92" s="21" t="str">
        <f>F12</f>
        <v xml:space="preserve"> </v>
      </c>
      <c r="I92" s="23" t="s">
        <v>21</v>
      </c>
      <c r="J92" s="43" t="str">
        <f>IF(J12="","",J12)</f>
        <v>Vyplň údaj</v>
      </c>
      <c r="L92" s="26"/>
    </row>
    <row r="93" spans="2:12" s="1" customFormat="1" ht="6.95" customHeight="1">
      <c r="B93" s="26"/>
      <c r="L93" s="26"/>
    </row>
    <row r="94" spans="2:12" s="1" customFormat="1" ht="15.2" customHeight="1">
      <c r="B94" s="26"/>
      <c r="C94" s="23" t="s">
        <v>22</v>
      </c>
      <c r="F94" s="21" t="str">
        <f>E15</f>
        <v>SOHORS spol. s r.o.</v>
      </c>
      <c r="I94" s="23" t="s">
        <v>26</v>
      </c>
      <c r="J94" s="24"/>
      <c r="L94" s="26"/>
    </row>
    <row r="95" spans="2:12" s="1" customFormat="1" ht="15.2" customHeight="1">
      <c r="B95" s="26"/>
      <c r="C95" s="23" t="s">
        <v>25</v>
      </c>
      <c r="F95" s="21" t="str">
        <f>IF(E18="","",E18)</f>
        <v>Vyplň údaj</v>
      </c>
      <c r="I95" s="23" t="s">
        <v>28</v>
      </c>
      <c r="J95" s="24" t="str">
        <f>E24</f>
        <v xml:space="preserve"> </v>
      </c>
      <c r="L95" s="26"/>
    </row>
    <row r="96" spans="2:12" s="1" customFormat="1" ht="10.35" customHeight="1">
      <c r="B96" s="26"/>
      <c r="L96" s="26"/>
    </row>
    <row r="97" spans="2:65" s="10" customFormat="1" ht="29.25" customHeight="1">
      <c r="B97" s="97"/>
      <c r="C97" s="98" t="s">
        <v>99</v>
      </c>
      <c r="D97" s="99" t="s">
        <v>49</v>
      </c>
      <c r="E97" s="99" t="s">
        <v>45</v>
      </c>
      <c r="F97" s="99" t="s">
        <v>46</v>
      </c>
      <c r="G97" s="99" t="s">
        <v>100</v>
      </c>
      <c r="H97" s="99" t="s">
        <v>101</v>
      </c>
      <c r="I97" s="99" t="s">
        <v>102</v>
      </c>
      <c r="J97" s="99" t="s">
        <v>77</v>
      </c>
      <c r="K97" s="100" t="s">
        <v>103</v>
      </c>
      <c r="L97" s="97"/>
      <c r="M97" s="50" t="s">
        <v>3</v>
      </c>
      <c r="N97" s="51" t="s">
        <v>34</v>
      </c>
      <c r="O97" s="51" t="s">
        <v>104</v>
      </c>
      <c r="P97" s="51" t="s">
        <v>105</v>
      </c>
      <c r="Q97" s="51" t="s">
        <v>106</v>
      </c>
      <c r="R97" s="51" t="s">
        <v>107</v>
      </c>
      <c r="S97" s="51" t="s">
        <v>108</v>
      </c>
      <c r="T97" s="52" t="s">
        <v>109</v>
      </c>
    </row>
    <row r="98" spans="2:65" s="1" customFormat="1" ht="22.9" customHeight="1">
      <c r="B98" s="26"/>
      <c r="C98" s="55" t="s">
        <v>110</v>
      </c>
      <c r="J98" s="101">
        <f>BK98</f>
        <v>0</v>
      </c>
      <c r="L98" s="26"/>
      <c r="M98" s="53"/>
      <c r="N98" s="44"/>
      <c r="O98" s="44"/>
      <c r="P98" s="102">
        <f>P99+P145+P217</f>
        <v>3877.4545629999998</v>
      </c>
      <c r="Q98" s="44"/>
      <c r="R98" s="102">
        <f>R99+R145+R217</f>
        <v>28.765685190000003</v>
      </c>
      <c r="S98" s="44"/>
      <c r="T98" s="103">
        <f>T99+T145+T217</f>
        <v>34.958844999999997</v>
      </c>
      <c r="AT98" s="14" t="s">
        <v>63</v>
      </c>
      <c r="AU98" s="14" t="s">
        <v>78</v>
      </c>
      <c r="BK98" s="104">
        <f>BK99+BK145+BK217</f>
        <v>0</v>
      </c>
    </row>
    <row r="99" spans="2:65" s="11" customFormat="1" ht="25.9" customHeight="1">
      <c r="B99" s="105"/>
      <c r="D99" s="106" t="s">
        <v>63</v>
      </c>
      <c r="E99" s="107" t="s">
        <v>111</v>
      </c>
      <c r="F99" s="107" t="s">
        <v>112</v>
      </c>
      <c r="J99" s="108">
        <f>BK99</f>
        <v>0</v>
      </c>
      <c r="L99" s="105"/>
      <c r="M99" s="109"/>
      <c r="P99" s="110">
        <f>P100+P115+P139+P142</f>
        <v>847.60724599999992</v>
      </c>
      <c r="R99" s="110">
        <f>R100+R115+R139+R142</f>
        <v>7.0092405300000005</v>
      </c>
      <c r="T99" s="111">
        <f>T100+T115+T139+T142</f>
        <v>20.780729000000001</v>
      </c>
      <c r="AR99" s="106" t="s">
        <v>14</v>
      </c>
      <c r="AT99" s="112" t="s">
        <v>63</v>
      </c>
      <c r="AU99" s="112" t="s">
        <v>64</v>
      </c>
      <c r="AY99" s="106" t="s">
        <v>113</v>
      </c>
      <c r="BK99" s="113">
        <f>BK100+BK115+BK139+BK142</f>
        <v>0</v>
      </c>
    </row>
    <row r="100" spans="2:65" s="11" customFormat="1" ht="22.9" customHeight="1">
      <c r="B100" s="105"/>
      <c r="D100" s="106" t="s">
        <v>63</v>
      </c>
      <c r="E100" s="114" t="s">
        <v>114</v>
      </c>
      <c r="F100" s="114" t="s">
        <v>115</v>
      </c>
      <c r="J100" s="115">
        <f>BK100</f>
        <v>0</v>
      </c>
      <c r="L100" s="105"/>
      <c r="M100" s="109"/>
      <c r="P100" s="110">
        <f>P101+P106+P111</f>
        <v>185.79834799999998</v>
      </c>
      <c r="R100" s="110">
        <f>R101+R106+R111</f>
        <v>6.9815580300000004</v>
      </c>
      <c r="T100" s="111">
        <f>T101+T106+T111</f>
        <v>0</v>
      </c>
      <c r="AR100" s="106" t="s">
        <v>14</v>
      </c>
      <c r="AT100" s="112" t="s">
        <v>63</v>
      </c>
      <c r="AU100" s="112" t="s">
        <v>14</v>
      </c>
      <c r="AY100" s="106" t="s">
        <v>113</v>
      </c>
      <c r="BK100" s="113">
        <f>BK101+BK106+BK111</f>
        <v>0</v>
      </c>
    </row>
    <row r="101" spans="2:65" s="11" customFormat="1" ht="20.85" customHeight="1">
      <c r="B101" s="105"/>
      <c r="D101" s="106" t="s">
        <v>63</v>
      </c>
      <c r="E101" s="114" t="s">
        <v>116</v>
      </c>
      <c r="F101" s="114" t="s">
        <v>117</v>
      </c>
      <c r="J101" s="115">
        <f>BK101</f>
        <v>0</v>
      </c>
      <c r="L101" s="105"/>
      <c r="M101" s="109"/>
      <c r="P101" s="110">
        <f>SUM(P102:P105)</f>
        <v>40.519499999999994</v>
      </c>
      <c r="R101" s="110">
        <f>SUM(R102:R105)</f>
        <v>1.4288924999999999</v>
      </c>
      <c r="T101" s="111">
        <f>SUM(T102:T105)</f>
        <v>0</v>
      </c>
      <c r="AR101" s="106" t="s">
        <v>14</v>
      </c>
      <c r="AT101" s="112" t="s">
        <v>63</v>
      </c>
      <c r="AU101" s="112" t="s">
        <v>71</v>
      </c>
      <c r="AY101" s="106" t="s">
        <v>113</v>
      </c>
      <c r="BK101" s="113">
        <f>SUM(BK102:BK105)</f>
        <v>0</v>
      </c>
    </row>
    <row r="102" spans="2:65" s="1" customFormat="1" ht="24.2" customHeight="1">
      <c r="B102" s="116"/>
      <c r="C102" s="117" t="s">
        <v>14</v>
      </c>
      <c r="D102" s="117" t="s">
        <v>118</v>
      </c>
      <c r="E102" s="118" t="s">
        <v>119</v>
      </c>
      <c r="F102" s="119" t="s">
        <v>120</v>
      </c>
      <c r="G102" s="120" t="s">
        <v>121</v>
      </c>
      <c r="H102" s="121">
        <v>89.25</v>
      </c>
      <c r="I102" s="277"/>
      <c r="J102" s="122">
        <f>ROUND(I102*H102,2)</f>
        <v>0</v>
      </c>
      <c r="K102" s="119" t="s">
        <v>122</v>
      </c>
      <c r="L102" s="26"/>
      <c r="M102" s="123" t="s">
        <v>3</v>
      </c>
      <c r="N102" s="124" t="s">
        <v>35</v>
      </c>
      <c r="O102" s="125">
        <v>0.104</v>
      </c>
      <c r="P102" s="125">
        <f>O102*H102</f>
        <v>9.282</v>
      </c>
      <c r="Q102" s="125">
        <v>2.5999999999999998E-4</v>
      </c>
      <c r="R102" s="125">
        <f>Q102*H102</f>
        <v>2.3204999999999996E-2</v>
      </c>
      <c r="S102" s="125">
        <v>0</v>
      </c>
      <c r="T102" s="126">
        <f>S102*H102</f>
        <v>0</v>
      </c>
      <c r="AR102" s="127" t="s">
        <v>123</v>
      </c>
      <c r="AT102" s="127" t="s">
        <v>118</v>
      </c>
      <c r="AU102" s="127" t="s">
        <v>124</v>
      </c>
      <c r="AY102" s="14" t="s">
        <v>113</v>
      </c>
      <c r="BE102" s="128">
        <f>IF(N102="základní",J102,0)</f>
        <v>0</v>
      </c>
      <c r="BF102" s="128">
        <f>IF(N102="snížená",J102,0)</f>
        <v>0</v>
      </c>
      <c r="BG102" s="128">
        <f>IF(N102="zákl. přenesená",J102,0)</f>
        <v>0</v>
      </c>
      <c r="BH102" s="128">
        <f>IF(N102="sníž. přenesená",J102,0)</f>
        <v>0</v>
      </c>
      <c r="BI102" s="128">
        <f>IF(N102="nulová",J102,0)</f>
        <v>0</v>
      </c>
      <c r="BJ102" s="14" t="s">
        <v>14</v>
      </c>
      <c r="BK102" s="128">
        <f>ROUND(I102*H102,2)</f>
        <v>0</v>
      </c>
      <c r="BL102" s="14" t="s">
        <v>123</v>
      </c>
      <c r="BM102" s="127" t="s">
        <v>125</v>
      </c>
    </row>
    <row r="103" spans="2:65" s="1" customFormat="1" ht="11.25">
      <c r="B103" s="26"/>
      <c r="D103" s="129" t="s">
        <v>126</v>
      </c>
      <c r="F103" s="130" t="s">
        <v>127</v>
      </c>
      <c r="L103" s="26"/>
      <c r="M103" s="131"/>
      <c r="T103" s="47"/>
      <c r="AT103" s="14" t="s">
        <v>126</v>
      </c>
      <c r="AU103" s="14" t="s">
        <v>124</v>
      </c>
    </row>
    <row r="104" spans="2:65" s="1" customFormat="1" ht="37.9" customHeight="1">
      <c r="B104" s="116"/>
      <c r="C104" s="117" t="s">
        <v>71</v>
      </c>
      <c r="D104" s="117" t="s">
        <v>118</v>
      </c>
      <c r="E104" s="118" t="s">
        <v>128</v>
      </c>
      <c r="F104" s="119" t="s">
        <v>129</v>
      </c>
      <c r="G104" s="120" t="s">
        <v>121</v>
      </c>
      <c r="H104" s="121">
        <v>89.25</v>
      </c>
      <c r="I104" s="277"/>
      <c r="J104" s="122">
        <f>ROUND(I104*H104,2)</f>
        <v>0</v>
      </c>
      <c r="K104" s="119" t="s">
        <v>122</v>
      </c>
      <c r="L104" s="26"/>
      <c r="M104" s="123" t="s">
        <v>3</v>
      </c>
      <c r="N104" s="124" t="s">
        <v>35</v>
      </c>
      <c r="O104" s="125">
        <v>0.35</v>
      </c>
      <c r="P104" s="125">
        <f>O104*H104</f>
        <v>31.237499999999997</v>
      </c>
      <c r="Q104" s="125">
        <v>1.575E-2</v>
      </c>
      <c r="R104" s="125">
        <f>Q104*H104</f>
        <v>1.4056875</v>
      </c>
      <c r="S104" s="125">
        <v>0</v>
      </c>
      <c r="T104" s="126">
        <f>S104*H104</f>
        <v>0</v>
      </c>
      <c r="AR104" s="127" t="s">
        <v>123</v>
      </c>
      <c r="AT104" s="127" t="s">
        <v>118</v>
      </c>
      <c r="AU104" s="127" t="s">
        <v>124</v>
      </c>
      <c r="AY104" s="14" t="s">
        <v>113</v>
      </c>
      <c r="BE104" s="128">
        <f>IF(N104="základní",J104,0)</f>
        <v>0</v>
      </c>
      <c r="BF104" s="128">
        <f>IF(N104="snížená",J104,0)</f>
        <v>0</v>
      </c>
      <c r="BG104" s="128">
        <f>IF(N104="zákl. přenesená",J104,0)</f>
        <v>0</v>
      </c>
      <c r="BH104" s="128">
        <f>IF(N104="sníž. přenesená",J104,0)</f>
        <v>0</v>
      </c>
      <c r="BI104" s="128">
        <f>IF(N104="nulová",J104,0)</f>
        <v>0</v>
      </c>
      <c r="BJ104" s="14" t="s">
        <v>14</v>
      </c>
      <c r="BK104" s="128">
        <f>ROUND(I104*H104,2)</f>
        <v>0</v>
      </c>
      <c r="BL104" s="14" t="s">
        <v>123</v>
      </c>
      <c r="BM104" s="127" t="s">
        <v>130</v>
      </c>
    </row>
    <row r="105" spans="2:65" s="1" customFormat="1" ht="11.25">
      <c r="B105" s="26"/>
      <c r="D105" s="129" t="s">
        <v>126</v>
      </c>
      <c r="F105" s="130" t="s">
        <v>131</v>
      </c>
      <c r="L105" s="26"/>
      <c r="M105" s="131"/>
      <c r="T105" s="47"/>
      <c r="AT105" s="14" t="s">
        <v>126</v>
      </c>
      <c r="AU105" s="14" t="s">
        <v>124</v>
      </c>
    </row>
    <row r="106" spans="2:65" s="11" customFormat="1" ht="20.85" customHeight="1">
      <c r="B106" s="105"/>
      <c r="D106" s="106" t="s">
        <v>63</v>
      </c>
      <c r="E106" s="114" t="s">
        <v>132</v>
      </c>
      <c r="F106" s="114" t="s">
        <v>133</v>
      </c>
      <c r="J106" s="115">
        <f>BK106</f>
        <v>0</v>
      </c>
      <c r="L106" s="105"/>
      <c r="M106" s="109"/>
      <c r="P106" s="110">
        <f>SUM(P107:P110)</f>
        <v>93.674537999999998</v>
      </c>
      <c r="R106" s="110">
        <f>SUM(R107:R110)</f>
        <v>5.4055186300000004</v>
      </c>
      <c r="T106" s="111">
        <f>SUM(T107:T110)</f>
        <v>0</v>
      </c>
      <c r="AR106" s="106" t="s">
        <v>14</v>
      </c>
      <c r="AT106" s="112" t="s">
        <v>63</v>
      </c>
      <c r="AU106" s="112" t="s">
        <v>71</v>
      </c>
      <c r="AY106" s="106" t="s">
        <v>113</v>
      </c>
      <c r="BK106" s="113">
        <f>SUM(BK107:BK110)</f>
        <v>0</v>
      </c>
    </row>
    <row r="107" spans="2:65" s="1" customFormat="1" ht="24.2" customHeight="1">
      <c r="B107" s="116"/>
      <c r="C107" s="117" t="s">
        <v>124</v>
      </c>
      <c r="D107" s="117" t="s">
        <v>118</v>
      </c>
      <c r="E107" s="118" t="s">
        <v>134</v>
      </c>
      <c r="F107" s="119" t="s">
        <v>135</v>
      </c>
      <c r="G107" s="120" t="s">
        <v>121</v>
      </c>
      <c r="H107" s="121">
        <v>226.267</v>
      </c>
      <c r="I107" s="277"/>
      <c r="J107" s="122">
        <f>ROUND(I107*H107,2)</f>
        <v>0</v>
      </c>
      <c r="K107" s="119" t="s">
        <v>122</v>
      </c>
      <c r="L107" s="26"/>
      <c r="M107" s="123" t="s">
        <v>3</v>
      </c>
      <c r="N107" s="124" t="s">
        <v>35</v>
      </c>
      <c r="O107" s="125">
        <v>7.3999999999999996E-2</v>
      </c>
      <c r="P107" s="125">
        <f>O107*H107</f>
        <v>16.743758</v>
      </c>
      <c r="Q107" s="125">
        <v>2.5999999999999998E-4</v>
      </c>
      <c r="R107" s="125">
        <f>Q107*H107</f>
        <v>5.8829419999999993E-2</v>
      </c>
      <c r="S107" s="125">
        <v>0</v>
      </c>
      <c r="T107" s="126">
        <f>S107*H107</f>
        <v>0</v>
      </c>
      <c r="AR107" s="127" t="s">
        <v>123</v>
      </c>
      <c r="AT107" s="127" t="s">
        <v>118</v>
      </c>
      <c r="AU107" s="127" t="s">
        <v>124</v>
      </c>
      <c r="AY107" s="14" t="s">
        <v>113</v>
      </c>
      <c r="BE107" s="128">
        <f>IF(N107="základní",J107,0)</f>
        <v>0</v>
      </c>
      <c r="BF107" s="128">
        <f>IF(N107="snížená",J107,0)</f>
        <v>0</v>
      </c>
      <c r="BG107" s="128">
        <f>IF(N107="zákl. přenesená",J107,0)</f>
        <v>0</v>
      </c>
      <c r="BH107" s="128">
        <f>IF(N107="sníž. přenesená",J107,0)</f>
        <v>0</v>
      </c>
      <c r="BI107" s="128">
        <f>IF(N107="nulová",J107,0)</f>
        <v>0</v>
      </c>
      <c r="BJ107" s="14" t="s">
        <v>14</v>
      </c>
      <c r="BK107" s="128">
        <f>ROUND(I107*H107,2)</f>
        <v>0</v>
      </c>
      <c r="BL107" s="14" t="s">
        <v>123</v>
      </c>
      <c r="BM107" s="127" t="s">
        <v>136</v>
      </c>
    </row>
    <row r="108" spans="2:65" s="1" customFormat="1" ht="11.25">
      <c r="B108" s="26"/>
      <c r="D108" s="129" t="s">
        <v>126</v>
      </c>
      <c r="F108" s="130" t="s">
        <v>137</v>
      </c>
      <c r="L108" s="26"/>
      <c r="M108" s="131"/>
      <c r="T108" s="47"/>
      <c r="AT108" s="14" t="s">
        <v>126</v>
      </c>
      <c r="AU108" s="14" t="s">
        <v>124</v>
      </c>
    </row>
    <row r="109" spans="2:65" s="1" customFormat="1" ht="37.9" customHeight="1">
      <c r="B109" s="116"/>
      <c r="C109" s="117" t="s">
        <v>123</v>
      </c>
      <c r="D109" s="117" t="s">
        <v>118</v>
      </c>
      <c r="E109" s="118" t="s">
        <v>138</v>
      </c>
      <c r="F109" s="119" t="s">
        <v>139</v>
      </c>
      <c r="G109" s="120" t="s">
        <v>121</v>
      </c>
      <c r="H109" s="121">
        <v>226.267</v>
      </c>
      <c r="I109" s="277"/>
      <c r="J109" s="122">
        <f>ROUND(I109*H109,2)</f>
        <v>0</v>
      </c>
      <c r="K109" s="119" t="s">
        <v>122</v>
      </c>
      <c r="L109" s="26"/>
      <c r="M109" s="123" t="s">
        <v>3</v>
      </c>
      <c r="N109" s="124" t="s">
        <v>35</v>
      </c>
      <c r="O109" s="125">
        <v>0.34</v>
      </c>
      <c r="P109" s="125">
        <f>O109*H109</f>
        <v>76.930779999999999</v>
      </c>
      <c r="Q109" s="125">
        <v>2.3630000000000002E-2</v>
      </c>
      <c r="R109" s="125">
        <f>Q109*H109</f>
        <v>5.3466892100000001</v>
      </c>
      <c r="S109" s="125">
        <v>0</v>
      </c>
      <c r="T109" s="126">
        <f>S109*H109</f>
        <v>0</v>
      </c>
      <c r="AR109" s="127" t="s">
        <v>123</v>
      </c>
      <c r="AT109" s="127" t="s">
        <v>118</v>
      </c>
      <c r="AU109" s="127" t="s">
        <v>124</v>
      </c>
      <c r="AY109" s="14" t="s">
        <v>113</v>
      </c>
      <c r="BE109" s="128">
        <f>IF(N109="základní",J109,0)</f>
        <v>0</v>
      </c>
      <c r="BF109" s="128">
        <f>IF(N109="snížená",J109,0)</f>
        <v>0</v>
      </c>
      <c r="BG109" s="128">
        <f>IF(N109="zákl. přenesená",J109,0)</f>
        <v>0</v>
      </c>
      <c r="BH109" s="128">
        <f>IF(N109="sníž. přenesená",J109,0)</f>
        <v>0</v>
      </c>
      <c r="BI109" s="128">
        <f>IF(N109="nulová",J109,0)</f>
        <v>0</v>
      </c>
      <c r="BJ109" s="14" t="s">
        <v>14</v>
      </c>
      <c r="BK109" s="128">
        <f>ROUND(I109*H109,2)</f>
        <v>0</v>
      </c>
      <c r="BL109" s="14" t="s">
        <v>123</v>
      </c>
      <c r="BM109" s="127" t="s">
        <v>140</v>
      </c>
    </row>
    <row r="110" spans="2:65" s="1" customFormat="1" ht="11.25">
      <c r="B110" s="26"/>
      <c r="D110" s="129" t="s">
        <v>126</v>
      </c>
      <c r="F110" s="130" t="s">
        <v>141</v>
      </c>
      <c r="L110" s="26"/>
      <c r="M110" s="131"/>
      <c r="T110" s="47"/>
      <c r="AT110" s="14" t="s">
        <v>126</v>
      </c>
      <c r="AU110" s="14" t="s">
        <v>124</v>
      </c>
    </row>
    <row r="111" spans="2:65" s="11" customFormat="1" ht="20.85" customHeight="1">
      <c r="B111" s="105"/>
      <c r="D111" s="106" t="s">
        <v>63</v>
      </c>
      <c r="E111" s="114" t="s">
        <v>142</v>
      </c>
      <c r="F111" s="114" t="s">
        <v>143</v>
      </c>
      <c r="J111" s="115">
        <f>BK111</f>
        <v>0</v>
      </c>
      <c r="L111" s="105"/>
      <c r="M111" s="109"/>
      <c r="P111" s="110">
        <f>SUM(P112:P114)</f>
        <v>51.604309999999998</v>
      </c>
      <c r="R111" s="110">
        <f>SUM(R112:R114)</f>
        <v>0.1471469</v>
      </c>
      <c r="T111" s="111">
        <f>SUM(T112:T114)</f>
        <v>0</v>
      </c>
      <c r="AR111" s="106" t="s">
        <v>14</v>
      </c>
      <c r="AT111" s="112" t="s">
        <v>63</v>
      </c>
      <c r="AU111" s="112" t="s">
        <v>71</v>
      </c>
      <c r="AY111" s="106" t="s">
        <v>113</v>
      </c>
      <c r="BK111" s="113">
        <f>SUM(BK112:BK114)</f>
        <v>0</v>
      </c>
    </row>
    <row r="112" spans="2:65" s="1" customFormat="1" ht="44.25" customHeight="1">
      <c r="B112" s="116"/>
      <c r="C112" s="117" t="s">
        <v>144</v>
      </c>
      <c r="D112" s="117" t="s">
        <v>118</v>
      </c>
      <c r="E112" s="118" t="s">
        <v>145</v>
      </c>
      <c r="F112" s="119" t="s">
        <v>146</v>
      </c>
      <c r="G112" s="120" t="s">
        <v>121</v>
      </c>
      <c r="H112" s="121">
        <v>82.435000000000002</v>
      </c>
      <c r="I112" s="277"/>
      <c r="J112" s="122">
        <f>ROUND(I112*H112,2)</f>
        <v>0</v>
      </c>
      <c r="K112" s="119" t="s">
        <v>122</v>
      </c>
      <c r="L112" s="26"/>
      <c r="M112" s="123" t="s">
        <v>3</v>
      </c>
      <c r="N112" s="124" t="s">
        <v>35</v>
      </c>
      <c r="O112" s="125">
        <v>0.626</v>
      </c>
      <c r="P112" s="125">
        <f>O112*H112</f>
        <v>51.604309999999998</v>
      </c>
      <c r="Q112" s="125">
        <v>0</v>
      </c>
      <c r="R112" s="125">
        <f>Q112*H112</f>
        <v>0</v>
      </c>
      <c r="S112" s="125">
        <v>0</v>
      </c>
      <c r="T112" s="126">
        <f>S112*H112</f>
        <v>0</v>
      </c>
      <c r="AR112" s="127" t="s">
        <v>123</v>
      </c>
      <c r="AT112" s="127" t="s">
        <v>118</v>
      </c>
      <c r="AU112" s="127" t="s">
        <v>124</v>
      </c>
      <c r="AY112" s="14" t="s">
        <v>113</v>
      </c>
      <c r="BE112" s="128">
        <f>IF(N112="základní",J112,0)</f>
        <v>0</v>
      </c>
      <c r="BF112" s="128">
        <f>IF(N112="snížená",J112,0)</f>
        <v>0</v>
      </c>
      <c r="BG112" s="128">
        <f>IF(N112="zákl. přenesená",J112,0)</f>
        <v>0</v>
      </c>
      <c r="BH112" s="128">
        <f>IF(N112="sníž. přenesená",J112,0)</f>
        <v>0</v>
      </c>
      <c r="BI112" s="128">
        <f>IF(N112="nulová",J112,0)</f>
        <v>0</v>
      </c>
      <c r="BJ112" s="14" t="s">
        <v>14</v>
      </c>
      <c r="BK112" s="128">
        <f>ROUND(I112*H112,2)</f>
        <v>0</v>
      </c>
      <c r="BL112" s="14" t="s">
        <v>123</v>
      </c>
      <c r="BM112" s="127" t="s">
        <v>147</v>
      </c>
    </row>
    <row r="113" spans="2:65" s="1" customFormat="1" ht="11.25">
      <c r="B113" s="26"/>
      <c r="D113" s="129" t="s">
        <v>126</v>
      </c>
      <c r="F113" s="130" t="s">
        <v>148</v>
      </c>
      <c r="L113" s="26"/>
      <c r="M113" s="131"/>
      <c r="T113" s="47"/>
      <c r="AT113" s="14" t="s">
        <v>126</v>
      </c>
      <c r="AU113" s="14" t="s">
        <v>124</v>
      </c>
    </row>
    <row r="114" spans="2:65" s="1" customFormat="1" ht="16.5" customHeight="1">
      <c r="B114" s="116"/>
      <c r="C114" s="132" t="s">
        <v>114</v>
      </c>
      <c r="D114" s="132" t="s">
        <v>149</v>
      </c>
      <c r="E114" s="133" t="s">
        <v>150</v>
      </c>
      <c r="F114" s="134" t="s">
        <v>151</v>
      </c>
      <c r="G114" s="135" t="s">
        <v>121</v>
      </c>
      <c r="H114" s="136">
        <v>86.557000000000002</v>
      </c>
      <c r="I114" s="278"/>
      <c r="J114" s="137">
        <f>ROUND(I114*H114,2)</f>
        <v>0</v>
      </c>
      <c r="K114" s="134" t="s">
        <v>3</v>
      </c>
      <c r="L114" s="138"/>
      <c r="M114" s="139" t="s">
        <v>3</v>
      </c>
      <c r="N114" s="140" t="s">
        <v>35</v>
      </c>
      <c r="O114" s="125">
        <v>0</v>
      </c>
      <c r="P114" s="125">
        <f>O114*H114</f>
        <v>0</v>
      </c>
      <c r="Q114" s="125">
        <v>1.6999999999999999E-3</v>
      </c>
      <c r="R114" s="125">
        <f>Q114*H114</f>
        <v>0.1471469</v>
      </c>
      <c r="S114" s="125">
        <v>0</v>
      </c>
      <c r="T114" s="126">
        <f>S114*H114</f>
        <v>0</v>
      </c>
      <c r="AR114" s="127" t="s">
        <v>152</v>
      </c>
      <c r="AT114" s="127" t="s">
        <v>149</v>
      </c>
      <c r="AU114" s="127" t="s">
        <v>124</v>
      </c>
      <c r="AY114" s="14" t="s">
        <v>113</v>
      </c>
      <c r="BE114" s="128">
        <f>IF(N114="základní",J114,0)</f>
        <v>0</v>
      </c>
      <c r="BF114" s="128">
        <f>IF(N114="snížená",J114,0)</f>
        <v>0</v>
      </c>
      <c r="BG114" s="128">
        <f>IF(N114="zákl. přenesená",J114,0)</f>
        <v>0</v>
      </c>
      <c r="BH114" s="128">
        <f>IF(N114="sníž. přenesená",J114,0)</f>
        <v>0</v>
      </c>
      <c r="BI114" s="128">
        <f>IF(N114="nulová",J114,0)</f>
        <v>0</v>
      </c>
      <c r="BJ114" s="14" t="s">
        <v>14</v>
      </c>
      <c r="BK114" s="128">
        <f>ROUND(I114*H114,2)</f>
        <v>0</v>
      </c>
      <c r="BL114" s="14" t="s">
        <v>123</v>
      </c>
      <c r="BM114" s="127" t="s">
        <v>153</v>
      </c>
    </row>
    <row r="115" spans="2:65" s="11" customFormat="1" ht="22.9" customHeight="1">
      <c r="B115" s="105"/>
      <c r="D115" s="106" t="s">
        <v>63</v>
      </c>
      <c r="E115" s="114" t="s">
        <v>154</v>
      </c>
      <c r="F115" s="114" t="s">
        <v>155</v>
      </c>
      <c r="J115" s="115">
        <f>BK115</f>
        <v>0</v>
      </c>
      <c r="L115" s="105"/>
      <c r="M115" s="109"/>
      <c r="P115" s="110">
        <f>P116+P129+P132</f>
        <v>608.19693199999995</v>
      </c>
      <c r="R115" s="110">
        <f>R116+R129+R132</f>
        <v>2.7682500000000002E-2</v>
      </c>
      <c r="T115" s="111">
        <f>T116+T129+T132</f>
        <v>20.780729000000001</v>
      </c>
      <c r="AR115" s="106" t="s">
        <v>14</v>
      </c>
      <c r="AT115" s="112" t="s">
        <v>63</v>
      </c>
      <c r="AU115" s="112" t="s">
        <v>14</v>
      </c>
      <c r="AY115" s="106" t="s">
        <v>113</v>
      </c>
      <c r="BK115" s="113">
        <f>BK116+BK129+BK132</f>
        <v>0</v>
      </c>
    </row>
    <row r="116" spans="2:65" s="11" customFormat="1" ht="20.85" customHeight="1">
      <c r="B116" s="105"/>
      <c r="D116" s="106" t="s">
        <v>63</v>
      </c>
      <c r="E116" s="114" t="s">
        <v>156</v>
      </c>
      <c r="F116" s="114" t="s">
        <v>157</v>
      </c>
      <c r="J116" s="115">
        <f>BK116</f>
        <v>0</v>
      </c>
      <c r="L116" s="105"/>
      <c r="M116" s="109"/>
      <c r="P116" s="110">
        <f>SUM(P117:P128)</f>
        <v>275.04599999999999</v>
      </c>
      <c r="R116" s="110">
        <f>SUM(R117:R128)</f>
        <v>0</v>
      </c>
      <c r="T116" s="111">
        <f>SUM(T117:T128)</f>
        <v>0</v>
      </c>
      <c r="AR116" s="106" t="s">
        <v>14</v>
      </c>
      <c r="AT116" s="112" t="s">
        <v>63</v>
      </c>
      <c r="AU116" s="112" t="s">
        <v>71</v>
      </c>
      <c r="AY116" s="106" t="s">
        <v>113</v>
      </c>
      <c r="BK116" s="113">
        <f>SUM(BK117:BK128)</f>
        <v>0</v>
      </c>
    </row>
    <row r="117" spans="2:65" s="1" customFormat="1" ht="44.25" customHeight="1">
      <c r="B117" s="116"/>
      <c r="C117" s="117" t="s">
        <v>158</v>
      </c>
      <c r="D117" s="117" t="s">
        <v>118</v>
      </c>
      <c r="E117" s="118" t="s">
        <v>159</v>
      </c>
      <c r="F117" s="119" t="s">
        <v>160</v>
      </c>
      <c r="G117" s="120" t="s">
        <v>121</v>
      </c>
      <c r="H117" s="121">
        <v>1170</v>
      </c>
      <c r="I117" s="277"/>
      <c r="J117" s="122">
        <f>ROUND(I117*H117,2)</f>
        <v>0</v>
      </c>
      <c r="K117" s="119" t="s">
        <v>122</v>
      </c>
      <c r="L117" s="26"/>
      <c r="M117" s="123" t="s">
        <v>3</v>
      </c>
      <c r="N117" s="124" t="s">
        <v>35</v>
      </c>
      <c r="O117" s="125">
        <v>0.11</v>
      </c>
      <c r="P117" s="125">
        <f>O117*H117</f>
        <v>128.69999999999999</v>
      </c>
      <c r="Q117" s="125">
        <v>0</v>
      </c>
      <c r="R117" s="125">
        <f>Q117*H117</f>
        <v>0</v>
      </c>
      <c r="S117" s="125">
        <v>0</v>
      </c>
      <c r="T117" s="126">
        <f>S117*H117</f>
        <v>0</v>
      </c>
      <c r="AR117" s="127" t="s">
        <v>123</v>
      </c>
      <c r="AT117" s="127" t="s">
        <v>118</v>
      </c>
      <c r="AU117" s="127" t="s">
        <v>124</v>
      </c>
      <c r="AY117" s="14" t="s">
        <v>113</v>
      </c>
      <c r="BE117" s="128">
        <f>IF(N117="základní",J117,0)</f>
        <v>0</v>
      </c>
      <c r="BF117" s="128">
        <f>IF(N117="snížená",J117,0)</f>
        <v>0</v>
      </c>
      <c r="BG117" s="128">
        <f>IF(N117="zákl. přenesená",J117,0)</f>
        <v>0</v>
      </c>
      <c r="BH117" s="128">
        <f>IF(N117="sníž. přenesená",J117,0)</f>
        <v>0</v>
      </c>
      <c r="BI117" s="128">
        <f>IF(N117="nulová",J117,0)</f>
        <v>0</v>
      </c>
      <c r="BJ117" s="14" t="s">
        <v>14</v>
      </c>
      <c r="BK117" s="128">
        <f>ROUND(I117*H117,2)</f>
        <v>0</v>
      </c>
      <c r="BL117" s="14" t="s">
        <v>123</v>
      </c>
      <c r="BM117" s="127" t="s">
        <v>161</v>
      </c>
    </row>
    <row r="118" spans="2:65" s="1" customFormat="1" ht="11.25">
      <c r="B118" s="26"/>
      <c r="D118" s="129" t="s">
        <v>126</v>
      </c>
      <c r="F118" s="130" t="s">
        <v>162</v>
      </c>
      <c r="L118" s="26"/>
      <c r="M118" s="131"/>
      <c r="T118" s="47"/>
      <c r="AT118" s="14" t="s">
        <v>126</v>
      </c>
      <c r="AU118" s="14" t="s">
        <v>124</v>
      </c>
    </row>
    <row r="119" spans="2:65" s="1" customFormat="1" ht="49.15" customHeight="1">
      <c r="B119" s="116"/>
      <c r="C119" s="117" t="s">
        <v>152</v>
      </c>
      <c r="D119" s="117" t="s">
        <v>118</v>
      </c>
      <c r="E119" s="118" t="s">
        <v>163</v>
      </c>
      <c r="F119" s="119" t="s">
        <v>164</v>
      </c>
      <c r="G119" s="120" t="s">
        <v>121</v>
      </c>
      <c r="H119" s="121">
        <v>108810</v>
      </c>
      <c r="I119" s="277"/>
      <c r="J119" s="122">
        <f>ROUND(I119*H119,2)</f>
        <v>0</v>
      </c>
      <c r="K119" s="119" t="s">
        <v>122</v>
      </c>
      <c r="L119" s="26"/>
      <c r="M119" s="123" t="s">
        <v>3</v>
      </c>
      <c r="N119" s="124" t="s">
        <v>35</v>
      </c>
      <c r="O119" s="125">
        <v>0</v>
      </c>
      <c r="P119" s="125">
        <f>O119*H119</f>
        <v>0</v>
      </c>
      <c r="Q119" s="125">
        <v>0</v>
      </c>
      <c r="R119" s="125">
        <f>Q119*H119</f>
        <v>0</v>
      </c>
      <c r="S119" s="125">
        <v>0</v>
      </c>
      <c r="T119" s="126">
        <f>S119*H119</f>
        <v>0</v>
      </c>
      <c r="AR119" s="127" t="s">
        <v>123</v>
      </c>
      <c r="AT119" s="127" t="s">
        <v>118</v>
      </c>
      <c r="AU119" s="127" t="s">
        <v>124</v>
      </c>
      <c r="AY119" s="14" t="s">
        <v>113</v>
      </c>
      <c r="BE119" s="128">
        <f>IF(N119="základní",J119,0)</f>
        <v>0</v>
      </c>
      <c r="BF119" s="128">
        <f>IF(N119="snížená",J119,0)</f>
        <v>0</v>
      </c>
      <c r="BG119" s="128">
        <f>IF(N119="zákl. přenesená",J119,0)</f>
        <v>0</v>
      </c>
      <c r="BH119" s="128">
        <f>IF(N119="sníž. přenesená",J119,0)</f>
        <v>0</v>
      </c>
      <c r="BI119" s="128">
        <f>IF(N119="nulová",J119,0)</f>
        <v>0</v>
      </c>
      <c r="BJ119" s="14" t="s">
        <v>14</v>
      </c>
      <c r="BK119" s="128">
        <f>ROUND(I119*H119,2)</f>
        <v>0</v>
      </c>
      <c r="BL119" s="14" t="s">
        <v>123</v>
      </c>
      <c r="BM119" s="127" t="s">
        <v>165</v>
      </c>
    </row>
    <row r="120" spans="2:65" s="1" customFormat="1" ht="11.25">
      <c r="B120" s="26"/>
      <c r="D120" s="129" t="s">
        <v>126</v>
      </c>
      <c r="F120" s="130" t="s">
        <v>166</v>
      </c>
      <c r="L120" s="26"/>
      <c r="M120" s="131"/>
      <c r="T120" s="47"/>
      <c r="AT120" s="14" t="s">
        <v>126</v>
      </c>
      <c r="AU120" s="14" t="s">
        <v>124</v>
      </c>
    </row>
    <row r="121" spans="2:65" s="1" customFormat="1" ht="44.25" customHeight="1">
      <c r="B121" s="116"/>
      <c r="C121" s="117" t="s">
        <v>154</v>
      </c>
      <c r="D121" s="117" t="s">
        <v>118</v>
      </c>
      <c r="E121" s="118" t="s">
        <v>167</v>
      </c>
      <c r="F121" s="119" t="s">
        <v>168</v>
      </c>
      <c r="G121" s="120" t="s">
        <v>121</v>
      </c>
      <c r="H121" s="121">
        <v>1170</v>
      </c>
      <c r="I121" s="277"/>
      <c r="J121" s="122">
        <f>ROUND(I121*H121,2)</f>
        <v>0</v>
      </c>
      <c r="K121" s="119" t="s">
        <v>122</v>
      </c>
      <c r="L121" s="26"/>
      <c r="M121" s="123" t="s">
        <v>3</v>
      </c>
      <c r="N121" s="124" t="s">
        <v>35</v>
      </c>
      <c r="O121" s="125">
        <v>6.9000000000000006E-2</v>
      </c>
      <c r="P121" s="125">
        <f>O121*H121</f>
        <v>80.73</v>
      </c>
      <c r="Q121" s="125">
        <v>0</v>
      </c>
      <c r="R121" s="125">
        <f>Q121*H121</f>
        <v>0</v>
      </c>
      <c r="S121" s="125">
        <v>0</v>
      </c>
      <c r="T121" s="126">
        <f>S121*H121</f>
        <v>0</v>
      </c>
      <c r="AR121" s="127" t="s">
        <v>123</v>
      </c>
      <c r="AT121" s="127" t="s">
        <v>118</v>
      </c>
      <c r="AU121" s="127" t="s">
        <v>124</v>
      </c>
      <c r="AY121" s="14" t="s">
        <v>113</v>
      </c>
      <c r="BE121" s="128">
        <f>IF(N121="základní",J121,0)</f>
        <v>0</v>
      </c>
      <c r="BF121" s="128">
        <f>IF(N121="snížená",J121,0)</f>
        <v>0</v>
      </c>
      <c r="BG121" s="128">
        <f>IF(N121="zákl. přenesená",J121,0)</f>
        <v>0</v>
      </c>
      <c r="BH121" s="128">
        <f>IF(N121="sníž. přenesená",J121,0)</f>
        <v>0</v>
      </c>
      <c r="BI121" s="128">
        <f>IF(N121="nulová",J121,0)</f>
        <v>0</v>
      </c>
      <c r="BJ121" s="14" t="s">
        <v>14</v>
      </c>
      <c r="BK121" s="128">
        <f>ROUND(I121*H121,2)</f>
        <v>0</v>
      </c>
      <c r="BL121" s="14" t="s">
        <v>123</v>
      </c>
      <c r="BM121" s="127" t="s">
        <v>169</v>
      </c>
    </row>
    <row r="122" spans="2:65" s="1" customFormat="1" ht="11.25">
      <c r="B122" s="26"/>
      <c r="D122" s="129" t="s">
        <v>126</v>
      </c>
      <c r="F122" s="130" t="s">
        <v>170</v>
      </c>
      <c r="L122" s="26"/>
      <c r="M122" s="131"/>
      <c r="T122" s="47"/>
      <c r="AT122" s="14" t="s">
        <v>126</v>
      </c>
      <c r="AU122" s="14" t="s">
        <v>124</v>
      </c>
    </row>
    <row r="123" spans="2:65" s="1" customFormat="1" ht="44.25" customHeight="1">
      <c r="B123" s="116"/>
      <c r="C123" s="117" t="s">
        <v>171</v>
      </c>
      <c r="D123" s="117" t="s">
        <v>118</v>
      </c>
      <c r="E123" s="118" t="s">
        <v>172</v>
      </c>
      <c r="F123" s="119" t="s">
        <v>173</v>
      </c>
      <c r="G123" s="120" t="s">
        <v>174</v>
      </c>
      <c r="H123" s="121">
        <v>2</v>
      </c>
      <c r="I123" s="277"/>
      <c r="J123" s="122">
        <f>ROUND(I123*H123,2)</f>
        <v>0</v>
      </c>
      <c r="K123" s="119" t="s">
        <v>122</v>
      </c>
      <c r="L123" s="26"/>
      <c r="M123" s="123" t="s">
        <v>3</v>
      </c>
      <c r="N123" s="124" t="s">
        <v>35</v>
      </c>
      <c r="O123" s="125">
        <v>17.86</v>
      </c>
      <c r="P123" s="125">
        <f>O123*H123</f>
        <v>35.72</v>
      </c>
      <c r="Q123" s="125">
        <v>0</v>
      </c>
      <c r="R123" s="125">
        <f>Q123*H123</f>
        <v>0</v>
      </c>
      <c r="S123" s="125">
        <v>0</v>
      </c>
      <c r="T123" s="126">
        <f>S123*H123</f>
        <v>0</v>
      </c>
      <c r="AR123" s="127" t="s">
        <v>123</v>
      </c>
      <c r="AT123" s="127" t="s">
        <v>118</v>
      </c>
      <c r="AU123" s="127" t="s">
        <v>124</v>
      </c>
      <c r="AY123" s="14" t="s">
        <v>113</v>
      </c>
      <c r="BE123" s="128">
        <f>IF(N123="základní",J123,0)</f>
        <v>0</v>
      </c>
      <c r="BF123" s="128">
        <f>IF(N123="snížená",J123,0)</f>
        <v>0</v>
      </c>
      <c r="BG123" s="128">
        <f>IF(N123="zákl. přenesená",J123,0)</f>
        <v>0</v>
      </c>
      <c r="BH123" s="128">
        <f>IF(N123="sníž. přenesená",J123,0)</f>
        <v>0</v>
      </c>
      <c r="BI123" s="128">
        <f>IF(N123="nulová",J123,0)</f>
        <v>0</v>
      </c>
      <c r="BJ123" s="14" t="s">
        <v>14</v>
      </c>
      <c r="BK123" s="128">
        <f>ROUND(I123*H123,2)</f>
        <v>0</v>
      </c>
      <c r="BL123" s="14" t="s">
        <v>123</v>
      </c>
      <c r="BM123" s="127" t="s">
        <v>175</v>
      </c>
    </row>
    <row r="124" spans="2:65" s="1" customFormat="1" ht="11.25">
      <c r="B124" s="26"/>
      <c r="D124" s="129" t="s">
        <v>126</v>
      </c>
      <c r="F124" s="130" t="s">
        <v>176</v>
      </c>
      <c r="L124" s="26"/>
      <c r="M124" s="131"/>
      <c r="T124" s="47"/>
      <c r="AT124" s="14" t="s">
        <v>126</v>
      </c>
      <c r="AU124" s="14" t="s">
        <v>124</v>
      </c>
    </row>
    <row r="125" spans="2:65" s="1" customFormat="1" ht="55.5" customHeight="1">
      <c r="B125" s="116"/>
      <c r="C125" s="117" t="s">
        <v>177</v>
      </c>
      <c r="D125" s="117" t="s">
        <v>118</v>
      </c>
      <c r="E125" s="118" t="s">
        <v>178</v>
      </c>
      <c r="F125" s="119" t="s">
        <v>179</v>
      </c>
      <c r="G125" s="120" t="s">
        <v>174</v>
      </c>
      <c r="H125" s="121">
        <v>120</v>
      </c>
      <c r="I125" s="277"/>
      <c r="J125" s="122">
        <f>ROUND(I125*H125,2)</f>
        <v>0</v>
      </c>
      <c r="K125" s="119" t="s">
        <v>122</v>
      </c>
      <c r="L125" s="26"/>
      <c r="M125" s="123" t="s">
        <v>3</v>
      </c>
      <c r="N125" s="124" t="s">
        <v>35</v>
      </c>
      <c r="O125" s="125">
        <v>0</v>
      </c>
      <c r="P125" s="125">
        <f>O125*H125</f>
        <v>0</v>
      </c>
      <c r="Q125" s="125">
        <v>0</v>
      </c>
      <c r="R125" s="125">
        <f>Q125*H125</f>
        <v>0</v>
      </c>
      <c r="S125" s="125">
        <v>0</v>
      </c>
      <c r="T125" s="126">
        <f>S125*H125</f>
        <v>0</v>
      </c>
      <c r="AR125" s="127" t="s">
        <v>123</v>
      </c>
      <c r="AT125" s="127" t="s">
        <v>118</v>
      </c>
      <c r="AU125" s="127" t="s">
        <v>124</v>
      </c>
      <c r="AY125" s="14" t="s">
        <v>113</v>
      </c>
      <c r="BE125" s="128">
        <f>IF(N125="základní",J125,0)</f>
        <v>0</v>
      </c>
      <c r="BF125" s="128">
        <f>IF(N125="snížená",J125,0)</f>
        <v>0</v>
      </c>
      <c r="BG125" s="128">
        <f>IF(N125="zákl. přenesená",J125,0)</f>
        <v>0</v>
      </c>
      <c r="BH125" s="128">
        <f>IF(N125="sníž. přenesená",J125,0)</f>
        <v>0</v>
      </c>
      <c r="BI125" s="128">
        <f>IF(N125="nulová",J125,0)</f>
        <v>0</v>
      </c>
      <c r="BJ125" s="14" t="s">
        <v>14</v>
      </c>
      <c r="BK125" s="128">
        <f>ROUND(I125*H125,2)</f>
        <v>0</v>
      </c>
      <c r="BL125" s="14" t="s">
        <v>123</v>
      </c>
      <c r="BM125" s="127" t="s">
        <v>180</v>
      </c>
    </row>
    <row r="126" spans="2:65" s="1" customFormat="1" ht="11.25">
      <c r="B126" s="26"/>
      <c r="D126" s="129" t="s">
        <v>126</v>
      </c>
      <c r="F126" s="130" t="s">
        <v>181</v>
      </c>
      <c r="L126" s="26"/>
      <c r="M126" s="131"/>
      <c r="T126" s="47"/>
      <c r="AT126" s="14" t="s">
        <v>126</v>
      </c>
      <c r="AU126" s="14" t="s">
        <v>124</v>
      </c>
    </row>
    <row r="127" spans="2:65" s="1" customFormat="1" ht="49.15" customHeight="1">
      <c r="B127" s="116"/>
      <c r="C127" s="117" t="s">
        <v>9</v>
      </c>
      <c r="D127" s="117" t="s">
        <v>118</v>
      </c>
      <c r="E127" s="118" t="s">
        <v>182</v>
      </c>
      <c r="F127" s="119" t="s">
        <v>183</v>
      </c>
      <c r="G127" s="120" t="s">
        <v>174</v>
      </c>
      <c r="H127" s="121">
        <v>2</v>
      </c>
      <c r="I127" s="277"/>
      <c r="J127" s="122">
        <f>ROUND(I127*H127,2)</f>
        <v>0</v>
      </c>
      <c r="K127" s="119" t="s">
        <v>122</v>
      </c>
      <c r="L127" s="26"/>
      <c r="M127" s="123" t="s">
        <v>3</v>
      </c>
      <c r="N127" s="124" t="s">
        <v>35</v>
      </c>
      <c r="O127" s="125">
        <v>14.948</v>
      </c>
      <c r="P127" s="125">
        <f>O127*H127</f>
        <v>29.896000000000001</v>
      </c>
      <c r="Q127" s="125">
        <v>0</v>
      </c>
      <c r="R127" s="125">
        <f>Q127*H127</f>
        <v>0</v>
      </c>
      <c r="S127" s="125">
        <v>0</v>
      </c>
      <c r="T127" s="126">
        <f>S127*H127</f>
        <v>0</v>
      </c>
      <c r="AR127" s="127" t="s">
        <v>123</v>
      </c>
      <c r="AT127" s="127" t="s">
        <v>118</v>
      </c>
      <c r="AU127" s="127" t="s">
        <v>124</v>
      </c>
      <c r="AY127" s="14" t="s">
        <v>113</v>
      </c>
      <c r="BE127" s="128">
        <f>IF(N127="základní",J127,0)</f>
        <v>0</v>
      </c>
      <c r="BF127" s="128">
        <f>IF(N127="snížená",J127,0)</f>
        <v>0</v>
      </c>
      <c r="BG127" s="128">
        <f>IF(N127="zákl. přenesená",J127,0)</f>
        <v>0</v>
      </c>
      <c r="BH127" s="128">
        <f>IF(N127="sníž. přenesená",J127,0)</f>
        <v>0</v>
      </c>
      <c r="BI127" s="128">
        <f>IF(N127="nulová",J127,0)</f>
        <v>0</v>
      </c>
      <c r="BJ127" s="14" t="s">
        <v>14</v>
      </c>
      <c r="BK127" s="128">
        <f>ROUND(I127*H127,2)</f>
        <v>0</v>
      </c>
      <c r="BL127" s="14" t="s">
        <v>123</v>
      </c>
      <c r="BM127" s="127" t="s">
        <v>184</v>
      </c>
    </row>
    <row r="128" spans="2:65" s="1" customFormat="1" ht="11.25">
      <c r="B128" s="26"/>
      <c r="D128" s="129" t="s">
        <v>126</v>
      </c>
      <c r="F128" s="130" t="s">
        <v>185</v>
      </c>
      <c r="L128" s="26"/>
      <c r="M128" s="131"/>
      <c r="T128" s="47"/>
      <c r="AT128" s="14" t="s">
        <v>126</v>
      </c>
      <c r="AU128" s="14" t="s">
        <v>124</v>
      </c>
    </row>
    <row r="129" spans="2:65" s="11" customFormat="1" ht="20.85" customHeight="1">
      <c r="B129" s="105"/>
      <c r="D129" s="106" t="s">
        <v>63</v>
      </c>
      <c r="E129" s="114" t="s">
        <v>186</v>
      </c>
      <c r="F129" s="114" t="s">
        <v>187</v>
      </c>
      <c r="J129" s="115">
        <f>BK129</f>
        <v>0</v>
      </c>
      <c r="L129" s="105"/>
      <c r="M129" s="109"/>
      <c r="P129" s="110">
        <f>SUM(P130:P131)</f>
        <v>242.68325000000002</v>
      </c>
      <c r="R129" s="110">
        <f>SUM(R130:R131)</f>
        <v>2.7682500000000002E-2</v>
      </c>
      <c r="T129" s="111">
        <f>SUM(T130:T131)</f>
        <v>0</v>
      </c>
      <c r="AR129" s="106" t="s">
        <v>14</v>
      </c>
      <c r="AT129" s="112" t="s">
        <v>63</v>
      </c>
      <c r="AU129" s="112" t="s">
        <v>71</v>
      </c>
      <c r="AY129" s="106" t="s">
        <v>113</v>
      </c>
      <c r="BK129" s="113">
        <f>SUM(BK130:BK131)</f>
        <v>0</v>
      </c>
    </row>
    <row r="130" spans="2:65" s="1" customFormat="1" ht="33" customHeight="1">
      <c r="B130" s="116"/>
      <c r="C130" s="117" t="s">
        <v>188</v>
      </c>
      <c r="D130" s="117" t="s">
        <v>118</v>
      </c>
      <c r="E130" s="118" t="s">
        <v>189</v>
      </c>
      <c r="F130" s="119" t="s">
        <v>190</v>
      </c>
      <c r="G130" s="120" t="s">
        <v>121</v>
      </c>
      <c r="H130" s="121">
        <v>922.75</v>
      </c>
      <c r="I130" s="277"/>
      <c r="J130" s="122">
        <f>ROUND(I130*H130,2)</f>
        <v>0</v>
      </c>
      <c r="K130" s="119" t="s">
        <v>122</v>
      </c>
      <c r="L130" s="26"/>
      <c r="M130" s="123" t="s">
        <v>3</v>
      </c>
      <c r="N130" s="124" t="s">
        <v>35</v>
      </c>
      <c r="O130" s="125">
        <v>0.26300000000000001</v>
      </c>
      <c r="P130" s="125">
        <f>O130*H130</f>
        <v>242.68325000000002</v>
      </c>
      <c r="Q130" s="125">
        <v>3.0000000000000001E-5</v>
      </c>
      <c r="R130" s="125">
        <f>Q130*H130</f>
        <v>2.7682500000000002E-2</v>
      </c>
      <c r="S130" s="125">
        <v>0</v>
      </c>
      <c r="T130" s="126">
        <f>S130*H130</f>
        <v>0</v>
      </c>
      <c r="AR130" s="127" t="s">
        <v>191</v>
      </c>
      <c r="AT130" s="127" t="s">
        <v>118</v>
      </c>
      <c r="AU130" s="127" t="s">
        <v>124</v>
      </c>
      <c r="AY130" s="14" t="s">
        <v>113</v>
      </c>
      <c r="BE130" s="128">
        <f>IF(N130="základní",J130,0)</f>
        <v>0</v>
      </c>
      <c r="BF130" s="128">
        <f>IF(N130="snížená",J130,0)</f>
        <v>0</v>
      </c>
      <c r="BG130" s="128">
        <f>IF(N130="zákl. přenesená",J130,0)</f>
        <v>0</v>
      </c>
      <c r="BH130" s="128">
        <f>IF(N130="sníž. přenesená",J130,0)</f>
        <v>0</v>
      </c>
      <c r="BI130" s="128">
        <f>IF(N130="nulová",J130,0)</f>
        <v>0</v>
      </c>
      <c r="BJ130" s="14" t="s">
        <v>14</v>
      </c>
      <c r="BK130" s="128">
        <f>ROUND(I130*H130,2)</f>
        <v>0</v>
      </c>
      <c r="BL130" s="14" t="s">
        <v>191</v>
      </c>
      <c r="BM130" s="127" t="s">
        <v>192</v>
      </c>
    </row>
    <row r="131" spans="2:65" s="1" customFormat="1" ht="11.25">
      <c r="B131" s="26"/>
      <c r="D131" s="129" t="s">
        <v>126</v>
      </c>
      <c r="F131" s="130" t="s">
        <v>193</v>
      </c>
      <c r="L131" s="26"/>
      <c r="M131" s="131"/>
      <c r="T131" s="47"/>
      <c r="AT131" s="14" t="s">
        <v>126</v>
      </c>
      <c r="AU131" s="14" t="s">
        <v>124</v>
      </c>
    </row>
    <row r="132" spans="2:65" s="11" customFormat="1" ht="20.85" customHeight="1">
      <c r="B132" s="105"/>
      <c r="D132" s="106" t="s">
        <v>63</v>
      </c>
      <c r="E132" s="114" t="s">
        <v>194</v>
      </c>
      <c r="F132" s="114" t="s">
        <v>195</v>
      </c>
      <c r="J132" s="115">
        <f>BK132</f>
        <v>0</v>
      </c>
      <c r="L132" s="105"/>
      <c r="M132" s="109"/>
      <c r="P132" s="110">
        <f>SUM(P133:P138)</f>
        <v>90.467681999999996</v>
      </c>
      <c r="R132" s="110">
        <f>SUM(R133:R138)</f>
        <v>0</v>
      </c>
      <c r="T132" s="111">
        <f>SUM(T133:T138)</f>
        <v>20.780729000000001</v>
      </c>
      <c r="AR132" s="106" t="s">
        <v>14</v>
      </c>
      <c r="AT132" s="112" t="s">
        <v>63</v>
      </c>
      <c r="AU132" s="112" t="s">
        <v>71</v>
      </c>
      <c r="AY132" s="106" t="s">
        <v>113</v>
      </c>
      <c r="BK132" s="113">
        <f>SUM(BK133:BK138)</f>
        <v>0</v>
      </c>
    </row>
    <row r="133" spans="2:65" s="1" customFormat="1" ht="44.25" customHeight="1">
      <c r="B133" s="116"/>
      <c r="C133" s="117" t="s">
        <v>196</v>
      </c>
      <c r="D133" s="117" t="s">
        <v>118</v>
      </c>
      <c r="E133" s="118" t="s">
        <v>197</v>
      </c>
      <c r="F133" s="119" t="s">
        <v>198</v>
      </c>
      <c r="G133" s="120" t="s">
        <v>121</v>
      </c>
      <c r="H133" s="121">
        <v>50.386000000000003</v>
      </c>
      <c r="I133" s="277"/>
      <c r="J133" s="122">
        <f>ROUND(I133*H133,2)</f>
        <v>0</v>
      </c>
      <c r="K133" s="119" t="s">
        <v>122</v>
      </c>
      <c r="L133" s="26"/>
      <c r="M133" s="123" t="s">
        <v>3</v>
      </c>
      <c r="N133" s="124" t="s">
        <v>35</v>
      </c>
      <c r="O133" s="125">
        <v>0.34699999999999998</v>
      </c>
      <c r="P133" s="125">
        <f>O133*H133</f>
        <v>17.483941999999999</v>
      </c>
      <c r="Q133" s="125">
        <v>0</v>
      </c>
      <c r="R133" s="125">
        <f>Q133*H133</f>
        <v>0</v>
      </c>
      <c r="S133" s="125">
        <v>6.6000000000000003E-2</v>
      </c>
      <c r="T133" s="126">
        <f>S133*H133</f>
        <v>3.3254760000000005</v>
      </c>
      <c r="AR133" s="127" t="s">
        <v>123</v>
      </c>
      <c r="AT133" s="127" t="s">
        <v>118</v>
      </c>
      <c r="AU133" s="127" t="s">
        <v>124</v>
      </c>
      <c r="AY133" s="14" t="s">
        <v>113</v>
      </c>
      <c r="BE133" s="128">
        <f>IF(N133="základní",J133,0)</f>
        <v>0</v>
      </c>
      <c r="BF133" s="128">
        <f>IF(N133="snížená",J133,0)</f>
        <v>0</v>
      </c>
      <c r="BG133" s="128">
        <f>IF(N133="zákl. přenesená",J133,0)</f>
        <v>0</v>
      </c>
      <c r="BH133" s="128">
        <f>IF(N133="sníž. přenesená",J133,0)</f>
        <v>0</v>
      </c>
      <c r="BI133" s="128">
        <f>IF(N133="nulová",J133,0)</f>
        <v>0</v>
      </c>
      <c r="BJ133" s="14" t="s">
        <v>14</v>
      </c>
      <c r="BK133" s="128">
        <f>ROUND(I133*H133,2)</f>
        <v>0</v>
      </c>
      <c r="BL133" s="14" t="s">
        <v>123</v>
      </c>
      <c r="BM133" s="127" t="s">
        <v>199</v>
      </c>
    </row>
    <row r="134" spans="2:65" s="1" customFormat="1" ht="11.25">
      <c r="B134" s="26"/>
      <c r="D134" s="129" t="s">
        <v>126</v>
      </c>
      <c r="F134" s="130" t="s">
        <v>200</v>
      </c>
      <c r="L134" s="26"/>
      <c r="M134" s="131"/>
      <c r="T134" s="47"/>
      <c r="AT134" s="14" t="s">
        <v>126</v>
      </c>
      <c r="AU134" s="14" t="s">
        <v>124</v>
      </c>
    </row>
    <row r="135" spans="2:65" s="1" customFormat="1" ht="44.25" customHeight="1">
      <c r="B135" s="116"/>
      <c r="C135" s="117" t="s">
        <v>201</v>
      </c>
      <c r="D135" s="117" t="s">
        <v>118</v>
      </c>
      <c r="E135" s="118" t="s">
        <v>202</v>
      </c>
      <c r="F135" s="119" t="s">
        <v>203</v>
      </c>
      <c r="G135" s="120" t="s">
        <v>121</v>
      </c>
      <c r="H135" s="121">
        <v>89.25</v>
      </c>
      <c r="I135" s="277"/>
      <c r="J135" s="122">
        <f>ROUND(I135*H135,2)</f>
        <v>0</v>
      </c>
      <c r="K135" s="119" t="s">
        <v>122</v>
      </c>
      <c r="L135" s="26"/>
      <c r="M135" s="123" t="s">
        <v>3</v>
      </c>
      <c r="N135" s="124" t="s">
        <v>35</v>
      </c>
      <c r="O135" s="125">
        <v>0.26</v>
      </c>
      <c r="P135" s="125">
        <f>O135*H135</f>
        <v>23.205000000000002</v>
      </c>
      <c r="Q135" s="125">
        <v>0</v>
      </c>
      <c r="R135" s="125">
        <f>Q135*H135</f>
        <v>0</v>
      </c>
      <c r="S135" s="125">
        <v>4.5999999999999999E-2</v>
      </c>
      <c r="T135" s="126">
        <f>S135*H135</f>
        <v>4.1055000000000001</v>
      </c>
      <c r="AR135" s="127" t="s">
        <v>123</v>
      </c>
      <c r="AT135" s="127" t="s">
        <v>118</v>
      </c>
      <c r="AU135" s="127" t="s">
        <v>124</v>
      </c>
      <c r="AY135" s="14" t="s">
        <v>113</v>
      </c>
      <c r="BE135" s="128">
        <f>IF(N135="základní",J135,0)</f>
        <v>0</v>
      </c>
      <c r="BF135" s="128">
        <f>IF(N135="snížená",J135,0)</f>
        <v>0</v>
      </c>
      <c r="BG135" s="128">
        <f>IF(N135="zákl. přenesená",J135,0)</f>
        <v>0</v>
      </c>
      <c r="BH135" s="128">
        <f>IF(N135="sníž. přenesená",J135,0)</f>
        <v>0</v>
      </c>
      <c r="BI135" s="128">
        <f>IF(N135="nulová",J135,0)</f>
        <v>0</v>
      </c>
      <c r="BJ135" s="14" t="s">
        <v>14</v>
      </c>
      <c r="BK135" s="128">
        <f>ROUND(I135*H135,2)</f>
        <v>0</v>
      </c>
      <c r="BL135" s="14" t="s">
        <v>123</v>
      </c>
      <c r="BM135" s="127" t="s">
        <v>204</v>
      </c>
    </row>
    <row r="136" spans="2:65" s="1" customFormat="1" ht="11.25">
      <c r="B136" s="26"/>
      <c r="D136" s="129" t="s">
        <v>126</v>
      </c>
      <c r="F136" s="130" t="s">
        <v>205</v>
      </c>
      <c r="L136" s="26"/>
      <c r="M136" s="131"/>
      <c r="T136" s="47"/>
      <c r="AT136" s="14" t="s">
        <v>126</v>
      </c>
      <c r="AU136" s="14" t="s">
        <v>124</v>
      </c>
    </row>
    <row r="137" spans="2:65" s="1" customFormat="1" ht="44.25" customHeight="1">
      <c r="B137" s="116"/>
      <c r="C137" s="117" t="s">
        <v>191</v>
      </c>
      <c r="D137" s="117" t="s">
        <v>118</v>
      </c>
      <c r="E137" s="118" t="s">
        <v>206</v>
      </c>
      <c r="F137" s="119" t="s">
        <v>207</v>
      </c>
      <c r="G137" s="120" t="s">
        <v>121</v>
      </c>
      <c r="H137" s="121">
        <v>226.267</v>
      </c>
      <c r="I137" s="277"/>
      <c r="J137" s="122">
        <f>ROUND(I137*H137,2)</f>
        <v>0</v>
      </c>
      <c r="K137" s="119" t="s">
        <v>122</v>
      </c>
      <c r="L137" s="26"/>
      <c r="M137" s="123" t="s">
        <v>3</v>
      </c>
      <c r="N137" s="124" t="s">
        <v>35</v>
      </c>
      <c r="O137" s="125">
        <v>0.22</v>
      </c>
      <c r="P137" s="125">
        <f>O137*H137</f>
        <v>49.778739999999999</v>
      </c>
      <c r="Q137" s="125">
        <v>0</v>
      </c>
      <c r="R137" s="125">
        <f>Q137*H137</f>
        <v>0</v>
      </c>
      <c r="S137" s="125">
        <v>5.8999999999999997E-2</v>
      </c>
      <c r="T137" s="126">
        <f>S137*H137</f>
        <v>13.349753</v>
      </c>
      <c r="AR137" s="127" t="s">
        <v>123</v>
      </c>
      <c r="AT137" s="127" t="s">
        <v>118</v>
      </c>
      <c r="AU137" s="127" t="s">
        <v>124</v>
      </c>
      <c r="AY137" s="14" t="s">
        <v>113</v>
      </c>
      <c r="BE137" s="128">
        <f>IF(N137="základní",J137,0)</f>
        <v>0</v>
      </c>
      <c r="BF137" s="128">
        <f>IF(N137="snížená",J137,0)</f>
        <v>0</v>
      </c>
      <c r="BG137" s="128">
        <f>IF(N137="zákl. přenesená",J137,0)</f>
        <v>0</v>
      </c>
      <c r="BH137" s="128">
        <f>IF(N137="sníž. přenesená",J137,0)</f>
        <v>0</v>
      </c>
      <c r="BI137" s="128">
        <f>IF(N137="nulová",J137,0)</f>
        <v>0</v>
      </c>
      <c r="BJ137" s="14" t="s">
        <v>14</v>
      </c>
      <c r="BK137" s="128">
        <f>ROUND(I137*H137,2)</f>
        <v>0</v>
      </c>
      <c r="BL137" s="14" t="s">
        <v>123</v>
      </c>
      <c r="BM137" s="127" t="s">
        <v>208</v>
      </c>
    </row>
    <row r="138" spans="2:65" s="1" customFormat="1" ht="11.25">
      <c r="B138" s="26"/>
      <c r="D138" s="129" t="s">
        <v>126</v>
      </c>
      <c r="F138" s="130" t="s">
        <v>209</v>
      </c>
      <c r="L138" s="26"/>
      <c r="M138" s="131"/>
      <c r="T138" s="47"/>
      <c r="AT138" s="14" t="s">
        <v>126</v>
      </c>
      <c r="AU138" s="14" t="s">
        <v>124</v>
      </c>
    </row>
    <row r="139" spans="2:65" s="11" customFormat="1" ht="22.9" customHeight="1">
      <c r="B139" s="105"/>
      <c r="D139" s="106" t="s">
        <v>63</v>
      </c>
      <c r="E139" s="114" t="s">
        <v>210</v>
      </c>
      <c r="F139" s="114" t="s">
        <v>211</v>
      </c>
      <c r="J139" s="115">
        <f>BK139</f>
        <v>0</v>
      </c>
      <c r="L139" s="105"/>
      <c r="M139" s="109"/>
      <c r="P139" s="110">
        <f>SUM(P140:P141)</f>
        <v>52.788090000000004</v>
      </c>
      <c r="R139" s="110">
        <f>SUM(R140:R141)</f>
        <v>0</v>
      </c>
      <c r="T139" s="111">
        <f>SUM(T140:T141)</f>
        <v>0</v>
      </c>
      <c r="AR139" s="106" t="s">
        <v>14</v>
      </c>
      <c r="AT139" s="112" t="s">
        <v>63</v>
      </c>
      <c r="AU139" s="112" t="s">
        <v>14</v>
      </c>
      <c r="AY139" s="106" t="s">
        <v>113</v>
      </c>
      <c r="BK139" s="113">
        <f>SUM(BK140:BK141)</f>
        <v>0</v>
      </c>
    </row>
    <row r="140" spans="2:65" s="1" customFormat="1" ht="37.9" customHeight="1">
      <c r="B140" s="116"/>
      <c r="C140" s="117" t="s">
        <v>212</v>
      </c>
      <c r="D140" s="117" t="s">
        <v>118</v>
      </c>
      <c r="E140" s="118" t="s">
        <v>213</v>
      </c>
      <c r="F140" s="119" t="s">
        <v>214</v>
      </c>
      <c r="G140" s="120" t="s">
        <v>215</v>
      </c>
      <c r="H140" s="121">
        <v>34.959000000000003</v>
      </c>
      <c r="I140" s="277"/>
      <c r="J140" s="122">
        <f>ROUND(I140*H140,2)</f>
        <v>0</v>
      </c>
      <c r="K140" s="119" t="s">
        <v>122</v>
      </c>
      <c r="L140" s="26"/>
      <c r="M140" s="123" t="s">
        <v>3</v>
      </c>
      <c r="N140" s="124" t="s">
        <v>35</v>
      </c>
      <c r="O140" s="125">
        <v>1.51</v>
      </c>
      <c r="P140" s="125">
        <f>O140*H140</f>
        <v>52.788090000000004</v>
      </c>
      <c r="Q140" s="125">
        <v>0</v>
      </c>
      <c r="R140" s="125">
        <f>Q140*H140</f>
        <v>0</v>
      </c>
      <c r="S140" s="125">
        <v>0</v>
      </c>
      <c r="T140" s="126">
        <f>S140*H140</f>
        <v>0</v>
      </c>
      <c r="AR140" s="127" t="s">
        <v>123</v>
      </c>
      <c r="AT140" s="127" t="s">
        <v>118</v>
      </c>
      <c r="AU140" s="127" t="s">
        <v>71</v>
      </c>
      <c r="AY140" s="14" t="s">
        <v>113</v>
      </c>
      <c r="BE140" s="128">
        <f>IF(N140="základní",J140,0)</f>
        <v>0</v>
      </c>
      <c r="BF140" s="128">
        <f>IF(N140="snížená",J140,0)</f>
        <v>0</v>
      </c>
      <c r="BG140" s="128">
        <f>IF(N140="zákl. přenesená",J140,0)</f>
        <v>0</v>
      </c>
      <c r="BH140" s="128">
        <f>IF(N140="sníž. přenesená",J140,0)</f>
        <v>0</v>
      </c>
      <c r="BI140" s="128">
        <f>IF(N140="nulová",J140,0)</f>
        <v>0</v>
      </c>
      <c r="BJ140" s="14" t="s">
        <v>14</v>
      </c>
      <c r="BK140" s="128">
        <f>ROUND(I140*H140,2)</f>
        <v>0</v>
      </c>
      <c r="BL140" s="14" t="s">
        <v>123</v>
      </c>
      <c r="BM140" s="127" t="s">
        <v>216</v>
      </c>
    </row>
    <row r="141" spans="2:65" s="1" customFormat="1" ht="11.25">
      <c r="B141" s="26"/>
      <c r="D141" s="129" t="s">
        <v>126</v>
      </c>
      <c r="F141" s="130" t="s">
        <v>217</v>
      </c>
      <c r="L141" s="26"/>
      <c r="M141" s="131"/>
      <c r="T141" s="47"/>
      <c r="AT141" s="14" t="s">
        <v>126</v>
      </c>
      <c r="AU141" s="14" t="s">
        <v>71</v>
      </c>
    </row>
    <row r="142" spans="2:65" s="11" customFormat="1" ht="22.9" customHeight="1">
      <c r="B142" s="105"/>
      <c r="D142" s="106" t="s">
        <v>63</v>
      </c>
      <c r="E142" s="114" t="s">
        <v>218</v>
      </c>
      <c r="F142" s="114" t="s">
        <v>219</v>
      </c>
      <c r="J142" s="115">
        <f>BK142</f>
        <v>0</v>
      </c>
      <c r="L142" s="105"/>
      <c r="M142" s="109"/>
      <c r="P142" s="110">
        <f>SUM(P143:P144)</f>
        <v>0.82387599999999994</v>
      </c>
      <c r="R142" s="110">
        <f>SUM(R143:R144)</f>
        <v>0</v>
      </c>
      <c r="T142" s="111">
        <f>SUM(T143:T144)</f>
        <v>0</v>
      </c>
      <c r="AR142" s="106" t="s">
        <v>14</v>
      </c>
      <c r="AT142" s="112" t="s">
        <v>63</v>
      </c>
      <c r="AU142" s="112" t="s">
        <v>14</v>
      </c>
      <c r="AY142" s="106" t="s">
        <v>113</v>
      </c>
      <c r="BK142" s="113">
        <f>SUM(BK143:BK144)</f>
        <v>0</v>
      </c>
    </row>
    <row r="143" spans="2:65" s="1" customFormat="1" ht="55.5" customHeight="1">
      <c r="B143" s="116"/>
      <c r="C143" s="117" t="s">
        <v>220</v>
      </c>
      <c r="D143" s="117" t="s">
        <v>118</v>
      </c>
      <c r="E143" s="118" t="s">
        <v>221</v>
      </c>
      <c r="F143" s="119" t="s">
        <v>222</v>
      </c>
      <c r="G143" s="120" t="s">
        <v>215</v>
      </c>
      <c r="H143" s="121">
        <v>6.9820000000000002</v>
      </c>
      <c r="I143" s="277"/>
      <c r="J143" s="122">
        <f>ROUND(I143*H143,2)</f>
        <v>0</v>
      </c>
      <c r="K143" s="119" t="s">
        <v>122</v>
      </c>
      <c r="L143" s="26"/>
      <c r="M143" s="123" t="s">
        <v>3</v>
      </c>
      <c r="N143" s="124" t="s">
        <v>35</v>
      </c>
      <c r="O143" s="125">
        <v>0.11799999999999999</v>
      </c>
      <c r="P143" s="125">
        <f>O143*H143</f>
        <v>0.82387599999999994</v>
      </c>
      <c r="Q143" s="125">
        <v>0</v>
      </c>
      <c r="R143" s="125">
        <f>Q143*H143</f>
        <v>0</v>
      </c>
      <c r="S143" s="125">
        <v>0</v>
      </c>
      <c r="T143" s="126">
        <f>S143*H143</f>
        <v>0</v>
      </c>
      <c r="AR143" s="127" t="s">
        <v>123</v>
      </c>
      <c r="AT143" s="127" t="s">
        <v>118</v>
      </c>
      <c r="AU143" s="127" t="s">
        <v>71</v>
      </c>
      <c r="AY143" s="14" t="s">
        <v>113</v>
      </c>
      <c r="BE143" s="128">
        <f>IF(N143="základní",J143,0)</f>
        <v>0</v>
      </c>
      <c r="BF143" s="128">
        <f>IF(N143="snížená",J143,0)</f>
        <v>0</v>
      </c>
      <c r="BG143" s="128">
        <f>IF(N143="zákl. přenesená",J143,0)</f>
        <v>0</v>
      </c>
      <c r="BH143" s="128">
        <f>IF(N143="sníž. přenesená",J143,0)</f>
        <v>0</v>
      </c>
      <c r="BI143" s="128">
        <f>IF(N143="nulová",J143,0)</f>
        <v>0</v>
      </c>
      <c r="BJ143" s="14" t="s">
        <v>14</v>
      </c>
      <c r="BK143" s="128">
        <f>ROUND(I143*H143,2)</f>
        <v>0</v>
      </c>
      <c r="BL143" s="14" t="s">
        <v>123</v>
      </c>
      <c r="BM143" s="127" t="s">
        <v>223</v>
      </c>
    </row>
    <row r="144" spans="2:65" s="1" customFormat="1" ht="11.25">
      <c r="B144" s="26"/>
      <c r="D144" s="129" t="s">
        <v>126</v>
      </c>
      <c r="F144" s="130" t="s">
        <v>224</v>
      </c>
      <c r="L144" s="26"/>
      <c r="M144" s="131"/>
      <c r="T144" s="47"/>
      <c r="AT144" s="14" t="s">
        <v>126</v>
      </c>
      <c r="AU144" s="14" t="s">
        <v>71</v>
      </c>
    </row>
    <row r="145" spans="2:65" s="11" customFormat="1" ht="25.9" customHeight="1">
      <c r="B145" s="105"/>
      <c r="D145" s="106" t="s">
        <v>63</v>
      </c>
      <c r="E145" s="107" t="s">
        <v>225</v>
      </c>
      <c r="F145" s="107" t="s">
        <v>226</v>
      </c>
      <c r="J145" s="108">
        <f>BK145</f>
        <v>0</v>
      </c>
      <c r="L145" s="105"/>
      <c r="M145" s="109"/>
      <c r="P145" s="110">
        <f>P146+P149+P162+P185+P199+P212</f>
        <v>3029.8473169999997</v>
      </c>
      <c r="R145" s="110">
        <f>R146+R149+R162+R185+R199+R212</f>
        <v>21.756444660000003</v>
      </c>
      <c r="T145" s="111">
        <f>T146+T149+T162+T185+T199+T212</f>
        <v>14.178115999999997</v>
      </c>
      <c r="AR145" s="106" t="s">
        <v>71</v>
      </c>
      <c r="AT145" s="112" t="s">
        <v>63</v>
      </c>
      <c r="AU145" s="112" t="s">
        <v>64</v>
      </c>
      <c r="AY145" s="106" t="s">
        <v>113</v>
      </c>
      <c r="BK145" s="113">
        <f>BK146+BK149+BK162+BK185+BK199+BK212</f>
        <v>0</v>
      </c>
    </row>
    <row r="146" spans="2:65" s="11" customFormat="1" ht="22.9" customHeight="1">
      <c r="B146" s="105"/>
      <c r="D146" s="106" t="s">
        <v>63</v>
      </c>
      <c r="E146" s="114" t="s">
        <v>227</v>
      </c>
      <c r="F146" s="114" t="s">
        <v>228</v>
      </c>
      <c r="J146" s="115">
        <f>BK146</f>
        <v>0</v>
      </c>
      <c r="L146" s="105"/>
      <c r="M146" s="109"/>
      <c r="P146" s="110">
        <f>SUM(P147:P148)</f>
        <v>0</v>
      </c>
      <c r="R146" s="110">
        <f>SUM(R147:R148)</f>
        <v>0</v>
      </c>
      <c r="T146" s="111">
        <f>SUM(T147:T148)</f>
        <v>0</v>
      </c>
      <c r="AR146" s="106" t="s">
        <v>71</v>
      </c>
      <c r="AT146" s="112" t="s">
        <v>63</v>
      </c>
      <c r="AU146" s="112" t="s">
        <v>14</v>
      </c>
      <c r="AY146" s="106" t="s">
        <v>113</v>
      </c>
      <c r="BK146" s="113">
        <f>SUM(BK147:BK148)</f>
        <v>0</v>
      </c>
    </row>
    <row r="147" spans="2:65" s="1" customFormat="1" ht="16.5" customHeight="1">
      <c r="B147" s="116"/>
      <c r="C147" s="117" t="s">
        <v>229</v>
      </c>
      <c r="D147" s="117" t="s">
        <v>118</v>
      </c>
      <c r="E147" s="118" t="s">
        <v>230</v>
      </c>
      <c r="F147" s="119" t="s">
        <v>228</v>
      </c>
      <c r="G147" s="120" t="s">
        <v>231</v>
      </c>
      <c r="H147" s="121">
        <v>1</v>
      </c>
      <c r="I147" s="277"/>
      <c r="J147" s="122">
        <f>ROUND(I147*H147,2)</f>
        <v>0</v>
      </c>
      <c r="K147" s="119" t="s">
        <v>3</v>
      </c>
      <c r="L147" s="26"/>
      <c r="M147" s="123" t="s">
        <v>3</v>
      </c>
      <c r="N147" s="124" t="s">
        <v>35</v>
      </c>
      <c r="O147" s="125">
        <v>0</v>
      </c>
      <c r="P147" s="125">
        <f>O147*H147</f>
        <v>0</v>
      </c>
      <c r="Q147" s="125">
        <v>0</v>
      </c>
      <c r="R147" s="125">
        <f>Q147*H147</f>
        <v>0</v>
      </c>
      <c r="S147" s="125">
        <v>0</v>
      </c>
      <c r="T147" s="126">
        <f>S147*H147</f>
        <v>0</v>
      </c>
      <c r="AR147" s="127" t="s">
        <v>191</v>
      </c>
      <c r="AT147" s="127" t="s">
        <v>118</v>
      </c>
      <c r="AU147" s="127" t="s">
        <v>71</v>
      </c>
      <c r="AY147" s="14" t="s">
        <v>113</v>
      </c>
      <c r="BE147" s="128">
        <f>IF(N147="základní",J147,0)</f>
        <v>0</v>
      </c>
      <c r="BF147" s="128">
        <f>IF(N147="snížená",J147,0)</f>
        <v>0</v>
      </c>
      <c r="BG147" s="128">
        <f>IF(N147="zákl. přenesená",J147,0)</f>
        <v>0</v>
      </c>
      <c r="BH147" s="128">
        <f>IF(N147="sníž. přenesená",J147,0)</f>
        <v>0</v>
      </c>
      <c r="BI147" s="128">
        <f>IF(N147="nulová",J147,0)</f>
        <v>0</v>
      </c>
      <c r="BJ147" s="14" t="s">
        <v>14</v>
      </c>
      <c r="BK147" s="128">
        <f>ROUND(I147*H147,2)</f>
        <v>0</v>
      </c>
      <c r="BL147" s="14" t="s">
        <v>191</v>
      </c>
      <c r="BM147" s="127" t="s">
        <v>232</v>
      </c>
    </row>
    <row r="148" spans="2:65" s="1" customFormat="1" ht="16.5" customHeight="1">
      <c r="B148" s="116"/>
      <c r="C148" s="117" t="s">
        <v>233</v>
      </c>
      <c r="D148" s="117" t="s">
        <v>118</v>
      </c>
      <c r="E148" s="118" t="s">
        <v>234</v>
      </c>
      <c r="F148" s="119" t="s">
        <v>235</v>
      </c>
      <c r="G148" s="120" t="s">
        <v>231</v>
      </c>
      <c r="H148" s="121">
        <v>1</v>
      </c>
      <c r="I148" s="277"/>
      <c r="J148" s="122">
        <f>ROUND(I148*H148,2)</f>
        <v>0</v>
      </c>
      <c r="K148" s="119" t="s">
        <v>3</v>
      </c>
      <c r="L148" s="26"/>
      <c r="M148" s="123" t="s">
        <v>3</v>
      </c>
      <c r="N148" s="124" t="s">
        <v>35</v>
      </c>
      <c r="O148" s="125">
        <v>0</v>
      </c>
      <c r="P148" s="125">
        <f>O148*H148</f>
        <v>0</v>
      </c>
      <c r="Q148" s="125">
        <v>0</v>
      </c>
      <c r="R148" s="125">
        <f>Q148*H148</f>
        <v>0</v>
      </c>
      <c r="S148" s="125">
        <v>0</v>
      </c>
      <c r="T148" s="126">
        <f>S148*H148</f>
        <v>0</v>
      </c>
      <c r="AR148" s="127" t="s">
        <v>191</v>
      </c>
      <c r="AT148" s="127" t="s">
        <v>118</v>
      </c>
      <c r="AU148" s="127" t="s">
        <v>71</v>
      </c>
      <c r="AY148" s="14" t="s">
        <v>113</v>
      </c>
      <c r="BE148" s="128">
        <f>IF(N148="základní",J148,0)</f>
        <v>0</v>
      </c>
      <c r="BF148" s="128">
        <f>IF(N148="snížená",J148,0)</f>
        <v>0</v>
      </c>
      <c r="BG148" s="128">
        <f>IF(N148="zákl. přenesená",J148,0)</f>
        <v>0</v>
      </c>
      <c r="BH148" s="128">
        <f>IF(N148="sníž. přenesená",J148,0)</f>
        <v>0</v>
      </c>
      <c r="BI148" s="128">
        <f>IF(N148="nulová",J148,0)</f>
        <v>0</v>
      </c>
      <c r="BJ148" s="14" t="s">
        <v>14</v>
      </c>
      <c r="BK148" s="128">
        <f>ROUND(I148*H148,2)</f>
        <v>0</v>
      </c>
      <c r="BL148" s="14" t="s">
        <v>191</v>
      </c>
      <c r="BM148" s="127" t="s">
        <v>236</v>
      </c>
    </row>
    <row r="149" spans="2:65" s="11" customFormat="1" ht="22.9" customHeight="1">
      <c r="B149" s="105"/>
      <c r="D149" s="106" t="s">
        <v>63</v>
      </c>
      <c r="E149" s="114" t="s">
        <v>237</v>
      </c>
      <c r="F149" s="114" t="s">
        <v>238</v>
      </c>
      <c r="J149" s="115">
        <f>BK149</f>
        <v>0</v>
      </c>
      <c r="L149" s="105"/>
      <c r="M149" s="109"/>
      <c r="P149" s="110">
        <f>SUM(P150:P161)</f>
        <v>142.23810399999999</v>
      </c>
      <c r="R149" s="110">
        <f>SUM(R150:R161)</f>
        <v>6.883973740000001</v>
      </c>
      <c r="T149" s="111">
        <f>SUM(T150:T161)</f>
        <v>0</v>
      </c>
      <c r="AR149" s="106" t="s">
        <v>71</v>
      </c>
      <c r="AT149" s="112" t="s">
        <v>63</v>
      </c>
      <c r="AU149" s="112" t="s">
        <v>14</v>
      </c>
      <c r="AY149" s="106" t="s">
        <v>113</v>
      </c>
      <c r="BK149" s="113">
        <f>SUM(BK150:BK161)</f>
        <v>0</v>
      </c>
    </row>
    <row r="150" spans="2:65" s="1" customFormat="1" ht="37.9" customHeight="1">
      <c r="B150" s="116"/>
      <c r="C150" s="117" t="s">
        <v>8</v>
      </c>
      <c r="D150" s="117" t="s">
        <v>118</v>
      </c>
      <c r="E150" s="118" t="s">
        <v>239</v>
      </c>
      <c r="F150" s="119" t="s">
        <v>240</v>
      </c>
      <c r="G150" s="120" t="s">
        <v>241</v>
      </c>
      <c r="H150" s="121">
        <v>10.901</v>
      </c>
      <c r="I150" s="277"/>
      <c r="J150" s="122">
        <f>ROUND(I150*H150,2)</f>
        <v>0</v>
      </c>
      <c r="K150" s="119" t="s">
        <v>122</v>
      </c>
      <c r="L150" s="26"/>
      <c r="M150" s="123" t="s">
        <v>3</v>
      </c>
      <c r="N150" s="124" t="s">
        <v>35</v>
      </c>
      <c r="O150" s="125">
        <v>1.56</v>
      </c>
      <c r="P150" s="125">
        <f>O150*H150</f>
        <v>17.005559999999999</v>
      </c>
      <c r="Q150" s="125">
        <v>1.2199999999999999E-3</v>
      </c>
      <c r="R150" s="125">
        <f>Q150*H150</f>
        <v>1.3299219999999999E-2</v>
      </c>
      <c r="S150" s="125">
        <v>0</v>
      </c>
      <c r="T150" s="126">
        <f>S150*H150</f>
        <v>0</v>
      </c>
      <c r="AR150" s="127" t="s">
        <v>191</v>
      </c>
      <c r="AT150" s="127" t="s">
        <v>118</v>
      </c>
      <c r="AU150" s="127" t="s">
        <v>71</v>
      </c>
      <c r="AY150" s="14" t="s">
        <v>113</v>
      </c>
      <c r="BE150" s="128">
        <f>IF(N150="základní",J150,0)</f>
        <v>0</v>
      </c>
      <c r="BF150" s="128">
        <f>IF(N150="snížená",J150,0)</f>
        <v>0</v>
      </c>
      <c r="BG150" s="128">
        <f>IF(N150="zákl. přenesená",J150,0)</f>
        <v>0</v>
      </c>
      <c r="BH150" s="128">
        <f>IF(N150="sníž. přenesená",J150,0)</f>
        <v>0</v>
      </c>
      <c r="BI150" s="128">
        <f>IF(N150="nulová",J150,0)</f>
        <v>0</v>
      </c>
      <c r="BJ150" s="14" t="s">
        <v>14</v>
      </c>
      <c r="BK150" s="128">
        <f>ROUND(I150*H150,2)</f>
        <v>0</v>
      </c>
      <c r="BL150" s="14" t="s">
        <v>191</v>
      </c>
      <c r="BM150" s="127" t="s">
        <v>242</v>
      </c>
    </row>
    <row r="151" spans="2:65" s="1" customFormat="1" ht="11.25">
      <c r="B151" s="26"/>
      <c r="D151" s="129" t="s">
        <v>126</v>
      </c>
      <c r="F151" s="130" t="s">
        <v>243</v>
      </c>
      <c r="L151" s="26"/>
      <c r="M151" s="131"/>
      <c r="T151" s="47"/>
      <c r="AT151" s="14" t="s">
        <v>126</v>
      </c>
      <c r="AU151" s="14" t="s">
        <v>71</v>
      </c>
    </row>
    <row r="152" spans="2:65" s="1" customFormat="1" ht="24.2" customHeight="1">
      <c r="B152" s="116"/>
      <c r="C152" s="117" t="s">
        <v>244</v>
      </c>
      <c r="D152" s="117" t="s">
        <v>118</v>
      </c>
      <c r="E152" s="118" t="s">
        <v>245</v>
      </c>
      <c r="F152" s="119" t="s">
        <v>246</v>
      </c>
      <c r="G152" s="120" t="s">
        <v>121</v>
      </c>
      <c r="H152" s="121">
        <v>330.32400000000001</v>
      </c>
      <c r="I152" s="277"/>
      <c r="J152" s="122">
        <f>ROUND(I152*H152,2)</f>
        <v>0</v>
      </c>
      <c r="K152" s="119" t="s">
        <v>122</v>
      </c>
      <c r="L152" s="26"/>
      <c r="M152" s="123" t="s">
        <v>3</v>
      </c>
      <c r="N152" s="124" t="s">
        <v>35</v>
      </c>
      <c r="O152" s="125">
        <v>0.13800000000000001</v>
      </c>
      <c r="P152" s="125">
        <f>O152*H152</f>
        <v>45.584712000000003</v>
      </c>
      <c r="Q152" s="125">
        <v>0</v>
      </c>
      <c r="R152" s="125">
        <f>Q152*H152</f>
        <v>0</v>
      </c>
      <c r="S152" s="125">
        <v>0</v>
      </c>
      <c r="T152" s="126">
        <f>S152*H152</f>
        <v>0</v>
      </c>
      <c r="AR152" s="127" t="s">
        <v>191</v>
      </c>
      <c r="AT152" s="127" t="s">
        <v>118</v>
      </c>
      <c r="AU152" s="127" t="s">
        <v>71</v>
      </c>
      <c r="AY152" s="14" t="s">
        <v>113</v>
      </c>
      <c r="BE152" s="128">
        <f>IF(N152="základní",J152,0)</f>
        <v>0</v>
      </c>
      <c r="BF152" s="128">
        <f>IF(N152="snížená",J152,0)</f>
        <v>0</v>
      </c>
      <c r="BG152" s="128">
        <f>IF(N152="zákl. přenesená",J152,0)</f>
        <v>0</v>
      </c>
      <c r="BH152" s="128">
        <f>IF(N152="sníž. přenesená",J152,0)</f>
        <v>0</v>
      </c>
      <c r="BI152" s="128">
        <f>IF(N152="nulová",J152,0)</f>
        <v>0</v>
      </c>
      <c r="BJ152" s="14" t="s">
        <v>14</v>
      </c>
      <c r="BK152" s="128">
        <f>ROUND(I152*H152,2)</f>
        <v>0</v>
      </c>
      <c r="BL152" s="14" t="s">
        <v>191</v>
      </c>
      <c r="BM152" s="127" t="s">
        <v>247</v>
      </c>
    </row>
    <row r="153" spans="2:65" s="1" customFormat="1" ht="11.25">
      <c r="B153" s="26"/>
      <c r="D153" s="129" t="s">
        <v>126</v>
      </c>
      <c r="F153" s="130" t="s">
        <v>248</v>
      </c>
      <c r="L153" s="26"/>
      <c r="M153" s="131"/>
      <c r="T153" s="47"/>
      <c r="AT153" s="14" t="s">
        <v>126</v>
      </c>
      <c r="AU153" s="14" t="s">
        <v>71</v>
      </c>
    </row>
    <row r="154" spans="2:65" s="1" customFormat="1" ht="16.5" customHeight="1">
      <c r="B154" s="116"/>
      <c r="C154" s="132" t="s">
        <v>249</v>
      </c>
      <c r="D154" s="132" t="s">
        <v>149</v>
      </c>
      <c r="E154" s="133" t="s">
        <v>250</v>
      </c>
      <c r="F154" s="134" t="s">
        <v>251</v>
      </c>
      <c r="G154" s="135" t="s">
        <v>241</v>
      </c>
      <c r="H154" s="136">
        <v>10.901</v>
      </c>
      <c r="I154" s="278"/>
      <c r="J154" s="137">
        <f>ROUND(I154*H154,2)</f>
        <v>0</v>
      </c>
      <c r="K154" s="134" t="s">
        <v>122</v>
      </c>
      <c r="L154" s="138"/>
      <c r="M154" s="139" t="s">
        <v>3</v>
      </c>
      <c r="N154" s="140" t="s">
        <v>35</v>
      </c>
      <c r="O154" s="125">
        <v>0</v>
      </c>
      <c r="P154" s="125">
        <f>O154*H154</f>
        <v>0</v>
      </c>
      <c r="Q154" s="125">
        <v>0.55000000000000004</v>
      </c>
      <c r="R154" s="125">
        <f>Q154*H154</f>
        <v>5.9955500000000006</v>
      </c>
      <c r="S154" s="125">
        <v>0</v>
      </c>
      <c r="T154" s="126">
        <f>S154*H154</f>
        <v>0</v>
      </c>
      <c r="AR154" s="127" t="s">
        <v>252</v>
      </c>
      <c r="AT154" s="127" t="s">
        <v>149</v>
      </c>
      <c r="AU154" s="127" t="s">
        <v>71</v>
      </c>
      <c r="AY154" s="14" t="s">
        <v>113</v>
      </c>
      <c r="BE154" s="128">
        <f>IF(N154="základní",J154,0)</f>
        <v>0</v>
      </c>
      <c r="BF154" s="128">
        <f>IF(N154="snížená",J154,0)</f>
        <v>0</v>
      </c>
      <c r="BG154" s="128">
        <f>IF(N154="zákl. přenesená",J154,0)</f>
        <v>0</v>
      </c>
      <c r="BH154" s="128">
        <f>IF(N154="sníž. přenesená",J154,0)</f>
        <v>0</v>
      </c>
      <c r="BI154" s="128">
        <f>IF(N154="nulová",J154,0)</f>
        <v>0</v>
      </c>
      <c r="BJ154" s="14" t="s">
        <v>14</v>
      </c>
      <c r="BK154" s="128">
        <f>ROUND(I154*H154,2)</f>
        <v>0</v>
      </c>
      <c r="BL154" s="14" t="s">
        <v>191</v>
      </c>
      <c r="BM154" s="127" t="s">
        <v>253</v>
      </c>
    </row>
    <row r="155" spans="2:65" s="1" customFormat="1" ht="16.5" customHeight="1">
      <c r="B155" s="116"/>
      <c r="C155" s="117" t="s">
        <v>254</v>
      </c>
      <c r="D155" s="117" t="s">
        <v>118</v>
      </c>
      <c r="E155" s="118" t="s">
        <v>255</v>
      </c>
      <c r="F155" s="119" t="s">
        <v>256</v>
      </c>
      <c r="G155" s="120" t="s">
        <v>257</v>
      </c>
      <c r="H155" s="121">
        <v>550.54</v>
      </c>
      <c r="I155" s="277"/>
      <c r="J155" s="122">
        <f>ROUND(I155*H155,2)</f>
        <v>0</v>
      </c>
      <c r="K155" s="119" t="s">
        <v>122</v>
      </c>
      <c r="L155" s="26"/>
      <c r="M155" s="123" t="s">
        <v>3</v>
      </c>
      <c r="N155" s="124" t="s">
        <v>35</v>
      </c>
      <c r="O155" s="125">
        <v>0.115</v>
      </c>
      <c r="P155" s="125">
        <f>O155*H155</f>
        <v>63.312100000000001</v>
      </c>
      <c r="Q155" s="125">
        <v>3.0000000000000001E-5</v>
      </c>
      <c r="R155" s="125">
        <f>Q155*H155</f>
        <v>1.6516199999999998E-2</v>
      </c>
      <c r="S155" s="125">
        <v>0</v>
      </c>
      <c r="T155" s="126">
        <f>S155*H155</f>
        <v>0</v>
      </c>
      <c r="AR155" s="127" t="s">
        <v>191</v>
      </c>
      <c r="AT155" s="127" t="s">
        <v>118</v>
      </c>
      <c r="AU155" s="127" t="s">
        <v>71</v>
      </c>
      <c r="AY155" s="14" t="s">
        <v>113</v>
      </c>
      <c r="BE155" s="128">
        <f>IF(N155="základní",J155,0)</f>
        <v>0</v>
      </c>
      <c r="BF155" s="128">
        <f>IF(N155="snížená",J155,0)</f>
        <v>0</v>
      </c>
      <c r="BG155" s="128">
        <f>IF(N155="zákl. přenesená",J155,0)</f>
        <v>0</v>
      </c>
      <c r="BH155" s="128">
        <f>IF(N155="sníž. přenesená",J155,0)</f>
        <v>0</v>
      </c>
      <c r="BI155" s="128">
        <f>IF(N155="nulová",J155,0)</f>
        <v>0</v>
      </c>
      <c r="BJ155" s="14" t="s">
        <v>14</v>
      </c>
      <c r="BK155" s="128">
        <f>ROUND(I155*H155,2)</f>
        <v>0</v>
      </c>
      <c r="BL155" s="14" t="s">
        <v>191</v>
      </c>
      <c r="BM155" s="127" t="s">
        <v>258</v>
      </c>
    </row>
    <row r="156" spans="2:65" s="1" customFormat="1" ht="11.25">
      <c r="B156" s="26"/>
      <c r="D156" s="129" t="s">
        <v>126</v>
      </c>
      <c r="F156" s="130" t="s">
        <v>259</v>
      </c>
      <c r="L156" s="26"/>
      <c r="M156" s="131"/>
      <c r="T156" s="47"/>
      <c r="AT156" s="14" t="s">
        <v>126</v>
      </c>
      <c r="AU156" s="14" t="s">
        <v>71</v>
      </c>
    </row>
    <row r="157" spans="2:65" s="1" customFormat="1" ht="16.5" customHeight="1">
      <c r="B157" s="116"/>
      <c r="C157" s="132" t="s">
        <v>260</v>
      </c>
      <c r="D157" s="132" t="s">
        <v>149</v>
      </c>
      <c r="E157" s="133" t="s">
        <v>261</v>
      </c>
      <c r="F157" s="134" t="s">
        <v>262</v>
      </c>
      <c r="G157" s="135" t="s">
        <v>241</v>
      </c>
      <c r="H157" s="136">
        <v>1.4530000000000001</v>
      </c>
      <c r="I157" s="278"/>
      <c r="J157" s="137">
        <f>ROUND(I157*H157,2)</f>
        <v>0</v>
      </c>
      <c r="K157" s="134" t="s">
        <v>122</v>
      </c>
      <c r="L157" s="138"/>
      <c r="M157" s="139" t="s">
        <v>3</v>
      </c>
      <c r="N157" s="140" t="s">
        <v>35</v>
      </c>
      <c r="O157" s="125">
        <v>0</v>
      </c>
      <c r="P157" s="125">
        <f>O157*H157</f>
        <v>0</v>
      </c>
      <c r="Q157" s="125">
        <v>0.55000000000000004</v>
      </c>
      <c r="R157" s="125">
        <f>Q157*H157</f>
        <v>0.79915000000000014</v>
      </c>
      <c r="S157" s="125">
        <v>0</v>
      </c>
      <c r="T157" s="126">
        <f>S157*H157</f>
        <v>0</v>
      </c>
      <c r="AR157" s="127" t="s">
        <v>252</v>
      </c>
      <c r="AT157" s="127" t="s">
        <v>149</v>
      </c>
      <c r="AU157" s="127" t="s">
        <v>71</v>
      </c>
      <c r="AY157" s="14" t="s">
        <v>113</v>
      </c>
      <c r="BE157" s="128">
        <f>IF(N157="základní",J157,0)</f>
        <v>0</v>
      </c>
      <c r="BF157" s="128">
        <f>IF(N157="snížená",J157,0)</f>
        <v>0</v>
      </c>
      <c r="BG157" s="128">
        <f>IF(N157="zákl. přenesená",J157,0)</f>
        <v>0</v>
      </c>
      <c r="BH157" s="128">
        <f>IF(N157="sníž. přenesená",J157,0)</f>
        <v>0</v>
      </c>
      <c r="BI157" s="128">
        <f>IF(N157="nulová",J157,0)</f>
        <v>0</v>
      </c>
      <c r="BJ157" s="14" t="s">
        <v>14</v>
      </c>
      <c r="BK157" s="128">
        <f>ROUND(I157*H157,2)</f>
        <v>0</v>
      </c>
      <c r="BL157" s="14" t="s">
        <v>191</v>
      </c>
      <c r="BM157" s="127" t="s">
        <v>263</v>
      </c>
    </row>
    <row r="158" spans="2:65" s="1" customFormat="1" ht="24.2" customHeight="1">
      <c r="B158" s="116"/>
      <c r="C158" s="117" t="s">
        <v>264</v>
      </c>
      <c r="D158" s="117" t="s">
        <v>118</v>
      </c>
      <c r="E158" s="118" t="s">
        <v>265</v>
      </c>
      <c r="F158" s="119" t="s">
        <v>266</v>
      </c>
      <c r="G158" s="120" t="s">
        <v>121</v>
      </c>
      <c r="H158" s="121">
        <v>330.32400000000001</v>
      </c>
      <c r="I158" s="277"/>
      <c r="J158" s="122">
        <f>ROUND(I158*H158,2)</f>
        <v>0</v>
      </c>
      <c r="K158" s="119" t="s">
        <v>122</v>
      </c>
      <c r="L158" s="26"/>
      <c r="M158" s="123" t="s">
        <v>3</v>
      </c>
      <c r="N158" s="124" t="s">
        <v>35</v>
      </c>
      <c r="O158" s="125">
        <v>0</v>
      </c>
      <c r="P158" s="125">
        <f>O158*H158</f>
        <v>0</v>
      </c>
      <c r="Q158" s="125">
        <v>1.8000000000000001E-4</v>
      </c>
      <c r="R158" s="125">
        <f>Q158*H158</f>
        <v>5.9458320000000009E-2</v>
      </c>
      <c r="S158" s="125">
        <v>0</v>
      </c>
      <c r="T158" s="126">
        <f>S158*H158</f>
        <v>0</v>
      </c>
      <c r="AR158" s="127" t="s">
        <v>191</v>
      </c>
      <c r="AT158" s="127" t="s">
        <v>118</v>
      </c>
      <c r="AU158" s="127" t="s">
        <v>71</v>
      </c>
      <c r="AY158" s="14" t="s">
        <v>113</v>
      </c>
      <c r="BE158" s="128">
        <f>IF(N158="základní",J158,0)</f>
        <v>0</v>
      </c>
      <c r="BF158" s="128">
        <f>IF(N158="snížená",J158,0)</f>
        <v>0</v>
      </c>
      <c r="BG158" s="128">
        <f>IF(N158="zákl. přenesená",J158,0)</f>
        <v>0</v>
      </c>
      <c r="BH158" s="128">
        <f>IF(N158="sníž. přenesená",J158,0)</f>
        <v>0</v>
      </c>
      <c r="BI158" s="128">
        <f>IF(N158="nulová",J158,0)</f>
        <v>0</v>
      </c>
      <c r="BJ158" s="14" t="s">
        <v>14</v>
      </c>
      <c r="BK158" s="128">
        <f>ROUND(I158*H158,2)</f>
        <v>0</v>
      </c>
      <c r="BL158" s="14" t="s">
        <v>191</v>
      </c>
      <c r="BM158" s="127" t="s">
        <v>267</v>
      </c>
    </row>
    <row r="159" spans="2:65" s="1" customFormat="1" ht="11.25">
      <c r="B159" s="26"/>
      <c r="D159" s="129" t="s">
        <v>126</v>
      </c>
      <c r="F159" s="130" t="s">
        <v>268</v>
      </c>
      <c r="L159" s="26"/>
      <c r="M159" s="131"/>
      <c r="T159" s="47"/>
      <c r="AT159" s="14" t="s">
        <v>126</v>
      </c>
      <c r="AU159" s="14" t="s">
        <v>71</v>
      </c>
    </row>
    <row r="160" spans="2:65" s="1" customFormat="1" ht="49.15" customHeight="1">
      <c r="B160" s="116"/>
      <c r="C160" s="117" t="s">
        <v>269</v>
      </c>
      <c r="D160" s="117" t="s">
        <v>118</v>
      </c>
      <c r="E160" s="118" t="s">
        <v>270</v>
      </c>
      <c r="F160" s="119" t="s">
        <v>271</v>
      </c>
      <c r="G160" s="120" t="s">
        <v>215</v>
      </c>
      <c r="H160" s="121">
        <v>6.8840000000000003</v>
      </c>
      <c r="I160" s="277"/>
      <c r="J160" s="122">
        <f>ROUND(I160*H160,2)</f>
        <v>0</v>
      </c>
      <c r="K160" s="119" t="s">
        <v>122</v>
      </c>
      <c r="L160" s="26"/>
      <c r="M160" s="123" t="s">
        <v>3</v>
      </c>
      <c r="N160" s="124" t="s">
        <v>35</v>
      </c>
      <c r="O160" s="125">
        <v>2.3730000000000002</v>
      </c>
      <c r="P160" s="125">
        <f>O160*H160</f>
        <v>16.335732000000004</v>
      </c>
      <c r="Q160" s="125">
        <v>0</v>
      </c>
      <c r="R160" s="125">
        <f>Q160*H160</f>
        <v>0</v>
      </c>
      <c r="S160" s="125">
        <v>0</v>
      </c>
      <c r="T160" s="126">
        <f>S160*H160</f>
        <v>0</v>
      </c>
      <c r="AR160" s="127" t="s">
        <v>191</v>
      </c>
      <c r="AT160" s="127" t="s">
        <v>118</v>
      </c>
      <c r="AU160" s="127" t="s">
        <v>71</v>
      </c>
      <c r="AY160" s="14" t="s">
        <v>113</v>
      </c>
      <c r="BE160" s="128">
        <f>IF(N160="základní",J160,0)</f>
        <v>0</v>
      </c>
      <c r="BF160" s="128">
        <f>IF(N160="snížená",J160,0)</f>
        <v>0</v>
      </c>
      <c r="BG160" s="128">
        <f>IF(N160="zákl. přenesená",J160,0)</f>
        <v>0</v>
      </c>
      <c r="BH160" s="128">
        <f>IF(N160="sníž. přenesená",J160,0)</f>
        <v>0</v>
      </c>
      <c r="BI160" s="128">
        <f>IF(N160="nulová",J160,0)</f>
        <v>0</v>
      </c>
      <c r="BJ160" s="14" t="s">
        <v>14</v>
      </c>
      <c r="BK160" s="128">
        <f>ROUND(I160*H160,2)</f>
        <v>0</v>
      </c>
      <c r="BL160" s="14" t="s">
        <v>191</v>
      </c>
      <c r="BM160" s="127" t="s">
        <v>272</v>
      </c>
    </row>
    <row r="161" spans="2:65" s="1" customFormat="1" ht="11.25">
      <c r="B161" s="26"/>
      <c r="D161" s="129" t="s">
        <v>126</v>
      </c>
      <c r="F161" s="130" t="s">
        <v>273</v>
      </c>
      <c r="L161" s="26"/>
      <c r="M161" s="131"/>
      <c r="T161" s="47"/>
      <c r="AT161" s="14" t="s">
        <v>126</v>
      </c>
      <c r="AU161" s="14" t="s">
        <v>71</v>
      </c>
    </row>
    <row r="162" spans="2:65" s="11" customFormat="1" ht="22.9" customHeight="1">
      <c r="B162" s="105"/>
      <c r="D162" s="106" t="s">
        <v>63</v>
      </c>
      <c r="E162" s="114" t="s">
        <v>274</v>
      </c>
      <c r="F162" s="114" t="s">
        <v>275</v>
      </c>
      <c r="J162" s="115">
        <f>BK162</f>
        <v>0</v>
      </c>
      <c r="L162" s="105"/>
      <c r="M162" s="109"/>
      <c r="P162" s="110">
        <f>SUM(P163:P184)</f>
        <v>137.38876000000002</v>
      </c>
      <c r="R162" s="110">
        <f>SUM(R163:R184)</f>
        <v>0.7949989999999999</v>
      </c>
      <c r="T162" s="111">
        <f>SUM(T163:T184)</f>
        <v>0.60017300000000007</v>
      </c>
      <c r="AR162" s="106" t="s">
        <v>71</v>
      </c>
      <c r="AT162" s="112" t="s">
        <v>63</v>
      </c>
      <c r="AU162" s="112" t="s">
        <v>14</v>
      </c>
      <c r="AY162" s="106" t="s">
        <v>113</v>
      </c>
      <c r="BK162" s="113">
        <f>SUM(BK163:BK184)</f>
        <v>0</v>
      </c>
    </row>
    <row r="163" spans="2:65" s="1" customFormat="1" ht="24.2" customHeight="1">
      <c r="B163" s="116"/>
      <c r="C163" s="117" t="s">
        <v>276</v>
      </c>
      <c r="D163" s="117" t="s">
        <v>118</v>
      </c>
      <c r="E163" s="118" t="s">
        <v>277</v>
      </c>
      <c r="F163" s="119" t="s">
        <v>278</v>
      </c>
      <c r="G163" s="120" t="s">
        <v>257</v>
      </c>
      <c r="H163" s="121">
        <v>42.5</v>
      </c>
      <c r="I163" s="277"/>
      <c r="J163" s="122">
        <f>ROUND(I163*H163,2)</f>
        <v>0</v>
      </c>
      <c r="K163" s="119" t="s">
        <v>122</v>
      </c>
      <c r="L163" s="26"/>
      <c r="M163" s="123" t="s">
        <v>3</v>
      </c>
      <c r="N163" s="124" t="s">
        <v>35</v>
      </c>
      <c r="O163" s="125">
        <v>0.16900000000000001</v>
      </c>
      <c r="P163" s="125">
        <f>O163*H163</f>
        <v>7.1825000000000001</v>
      </c>
      <c r="Q163" s="125">
        <v>0</v>
      </c>
      <c r="R163" s="125">
        <f>Q163*H163</f>
        <v>0</v>
      </c>
      <c r="S163" s="125">
        <v>1.8699999999999999E-3</v>
      </c>
      <c r="T163" s="126">
        <f>S163*H163</f>
        <v>7.947499999999999E-2</v>
      </c>
      <c r="AR163" s="127" t="s">
        <v>191</v>
      </c>
      <c r="AT163" s="127" t="s">
        <v>118</v>
      </c>
      <c r="AU163" s="127" t="s">
        <v>71</v>
      </c>
      <c r="AY163" s="14" t="s">
        <v>113</v>
      </c>
      <c r="BE163" s="128">
        <f>IF(N163="základní",J163,0)</f>
        <v>0</v>
      </c>
      <c r="BF163" s="128">
        <f>IF(N163="snížená",J163,0)</f>
        <v>0</v>
      </c>
      <c r="BG163" s="128">
        <f>IF(N163="zákl. přenesená",J163,0)</f>
        <v>0</v>
      </c>
      <c r="BH163" s="128">
        <f>IF(N163="sníž. přenesená",J163,0)</f>
        <v>0</v>
      </c>
      <c r="BI163" s="128">
        <f>IF(N163="nulová",J163,0)</f>
        <v>0</v>
      </c>
      <c r="BJ163" s="14" t="s">
        <v>14</v>
      </c>
      <c r="BK163" s="128">
        <f>ROUND(I163*H163,2)</f>
        <v>0</v>
      </c>
      <c r="BL163" s="14" t="s">
        <v>191</v>
      </c>
      <c r="BM163" s="127" t="s">
        <v>279</v>
      </c>
    </row>
    <row r="164" spans="2:65" s="1" customFormat="1" ht="11.25">
      <c r="B164" s="26"/>
      <c r="D164" s="129" t="s">
        <v>126</v>
      </c>
      <c r="F164" s="130" t="s">
        <v>280</v>
      </c>
      <c r="L164" s="26"/>
      <c r="M164" s="131"/>
      <c r="T164" s="47"/>
      <c r="AT164" s="14" t="s">
        <v>126</v>
      </c>
      <c r="AU164" s="14" t="s">
        <v>71</v>
      </c>
    </row>
    <row r="165" spans="2:65" s="1" customFormat="1" ht="21.75" customHeight="1">
      <c r="B165" s="116"/>
      <c r="C165" s="117" t="s">
        <v>281</v>
      </c>
      <c r="D165" s="117" t="s">
        <v>118</v>
      </c>
      <c r="E165" s="118" t="s">
        <v>282</v>
      </c>
      <c r="F165" s="119" t="s">
        <v>283</v>
      </c>
      <c r="G165" s="120" t="s">
        <v>257</v>
      </c>
      <c r="H165" s="121">
        <v>63</v>
      </c>
      <c r="I165" s="277"/>
      <c r="J165" s="122">
        <f>ROUND(I165*H165,2)</f>
        <v>0</v>
      </c>
      <c r="K165" s="119" t="s">
        <v>122</v>
      </c>
      <c r="L165" s="26"/>
      <c r="M165" s="123" t="s">
        <v>3</v>
      </c>
      <c r="N165" s="124" t="s">
        <v>35</v>
      </c>
      <c r="O165" s="125">
        <v>0.104</v>
      </c>
      <c r="P165" s="125">
        <f>O165*H165</f>
        <v>6.5519999999999996</v>
      </c>
      <c r="Q165" s="125">
        <v>0</v>
      </c>
      <c r="R165" s="125">
        <f>Q165*H165</f>
        <v>0</v>
      </c>
      <c r="S165" s="125">
        <v>1.6999999999999999E-3</v>
      </c>
      <c r="T165" s="126">
        <f>S165*H165</f>
        <v>0.1071</v>
      </c>
      <c r="AR165" s="127" t="s">
        <v>191</v>
      </c>
      <c r="AT165" s="127" t="s">
        <v>118</v>
      </c>
      <c r="AU165" s="127" t="s">
        <v>71</v>
      </c>
      <c r="AY165" s="14" t="s">
        <v>113</v>
      </c>
      <c r="BE165" s="128">
        <f>IF(N165="základní",J165,0)</f>
        <v>0</v>
      </c>
      <c r="BF165" s="128">
        <f>IF(N165="snížená",J165,0)</f>
        <v>0</v>
      </c>
      <c r="BG165" s="128">
        <f>IF(N165="zákl. přenesená",J165,0)</f>
        <v>0</v>
      </c>
      <c r="BH165" s="128">
        <f>IF(N165="sníž. přenesená",J165,0)</f>
        <v>0</v>
      </c>
      <c r="BI165" s="128">
        <f>IF(N165="nulová",J165,0)</f>
        <v>0</v>
      </c>
      <c r="BJ165" s="14" t="s">
        <v>14</v>
      </c>
      <c r="BK165" s="128">
        <f>ROUND(I165*H165,2)</f>
        <v>0</v>
      </c>
      <c r="BL165" s="14" t="s">
        <v>191</v>
      </c>
      <c r="BM165" s="127" t="s">
        <v>284</v>
      </c>
    </row>
    <row r="166" spans="2:65" s="1" customFormat="1" ht="11.25">
      <c r="B166" s="26"/>
      <c r="D166" s="129" t="s">
        <v>126</v>
      </c>
      <c r="F166" s="130" t="s">
        <v>285</v>
      </c>
      <c r="L166" s="26"/>
      <c r="M166" s="131"/>
      <c r="T166" s="47"/>
      <c r="AT166" s="14" t="s">
        <v>126</v>
      </c>
      <c r="AU166" s="14" t="s">
        <v>71</v>
      </c>
    </row>
    <row r="167" spans="2:65" s="1" customFormat="1" ht="24.2" customHeight="1">
      <c r="B167" s="116"/>
      <c r="C167" s="117" t="s">
        <v>286</v>
      </c>
      <c r="D167" s="117" t="s">
        <v>118</v>
      </c>
      <c r="E167" s="118" t="s">
        <v>287</v>
      </c>
      <c r="F167" s="119" t="s">
        <v>288</v>
      </c>
      <c r="G167" s="120" t="s">
        <v>257</v>
      </c>
      <c r="H167" s="121">
        <v>97.4</v>
      </c>
      <c r="I167" s="277"/>
      <c r="J167" s="122">
        <f>ROUND(I167*H167,2)</f>
        <v>0</v>
      </c>
      <c r="K167" s="119" t="s">
        <v>122</v>
      </c>
      <c r="L167" s="26"/>
      <c r="M167" s="123" t="s">
        <v>3</v>
      </c>
      <c r="N167" s="124" t="s">
        <v>35</v>
      </c>
      <c r="O167" s="125">
        <v>0.189</v>
      </c>
      <c r="P167" s="125">
        <f>O167*H167</f>
        <v>18.4086</v>
      </c>
      <c r="Q167" s="125">
        <v>0</v>
      </c>
      <c r="R167" s="125">
        <f>Q167*H167</f>
        <v>0</v>
      </c>
      <c r="S167" s="125">
        <v>2.5999999999999999E-3</v>
      </c>
      <c r="T167" s="126">
        <f>S167*H167</f>
        <v>0.25324000000000002</v>
      </c>
      <c r="AR167" s="127" t="s">
        <v>191</v>
      </c>
      <c r="AT167" s="127" t="s">
        <v>118</v>
      </c>
      <c r="AU167" s="127" t="s">
        <v>71</v>
      </c>
      <c r="AY167" s="14" t="s">
        <v>113</v>
      </c>
      <c r="BE167" s="128">
        <f>IF(N167="základní",J167,0)</f>
        <v>0</v>
      </c>
      <c r="BF167" s="128">
        <f>IF(N167="snížená",J167,0)</f>
        <v>0</v>
      </c>
      <c r="BG167" s="128">
        <f>IF(N167="zákl. přenesená",J167,0)</f>
        <v>0</v>
      </c>
      <c r="BH167" s="128">
        <f>IF(N167="sníž. přenesená",J167,0)</f>
        <v>0</v>
      </c>
      <c r="BI167" s="128">
        <f>IF(N167="nulová",J167,0)</f>
        <v>0</v>
      </c>
      <c r="BJ167" s="14" t="s">
        <v>14</v>
      </c>
      <c r="BK167" s="128">
        <f>ROUND(I167*H167,2)</f>
        <v>0</v>
      </c>
      <c r="BL167" s="14" t="s">
        <v>191</v>
      </c>
      <c r="BM167" s="127" t="s">
        <v>289</v>
      </c>
    </row>
    <row r="168" spans="2:65" s="1" customFormat="1" ht="11.25">
      <c r="B168" s="26"/>
      <c r="D168" s="129" t="s">
        <v>126</v>
      </c>
      <c r="F168" s="130" t="s">
        <v>290</v>
      </c>
      <c r="L168" s="26"/>
      <c r="M168" s="131"/>
      <c r="T168" s="47"/>
      <c r="AT168" s="14" t="s">
        <v>126</v>
      </c>
      <c r="AU168" s="14" t="s">
        <v>71</v>
      </c>
    </row>
    <row r="169" spans="2:65" s="1" customFormat="1" ht="16.5" customHeight="1">
      <c r="B169" s="116"/>
      <c r="C169" s="117" t="s">
        <v>291</v>
      </c>
      <c r="D169" s="117" t="s">
        <v>118</v>
      </c>
      <c r="E169" s="118" t="s">
        <v>292</v>
      </c>
      <c r="F169" s="119" t="s">
        <v>293</v>
      </c>
      <c r="G169" s="120" t="s">
        <v>257</v>
      </c>
      <c r="H169" s="121">
        <v>40.700000000000003</v>
      </c>
      <c r="I169" s="277"/>
      <c r="J169" s="122">
        <f>ROUND(I169*H169,2)</f>
        <v>0</v>
      </c>
      <c r="K169" s="119" t="s">
        <v>122</v>
      </c>
      <c r="L169" s="26"/>
      <c r="M169" s="123" t="s">
        <v>3</v>
      </c>
      <c r="N169" s="124" t="s">
        <v>35</v>
      </c>
      <c r="O169" s="125">
        <v>0.14699999999999999</v>
      </c>
      <c r="P169" s="125">
        <f>O169*H169</f>
        <v>5.9828999999999999</v>
      </c>
      <c r="Q169" s="125">
        <v>0</v>
      </c>
      <c r="R169" s="125">
        <f>Q169*H169</f>
        <v>0</v>
      </c>
      <c r="S169" s="125">
        <v>3.9399999999999999E-3</v>
      </c>
      <c r="T169" s="126">
        <f>S169*H169</f>
        <v>0.160358</v>
      </c>
      <c r="AR169" s="127" t="s">
        <v>191</v>
      </c>
      <c r="AT169" s="127" t="s">
        <v>118</v>
      </c>
      <c r="AU169" s="127" t="s">
        <v>71</v>
      </c>
      <c r="AY169" s="14" t="s">
        <v>113</v>
      </c>
      <c r="BE169" s="128">
        <f>IF(N169="základní",J169,0)</f>
        <v>0</v>
      </c>
      <c r="BF169" s="128">
        <f>IF(N169="snížená",J169,0)</f>
        <v>0</v>
      </c>
      <c r="BG169" s="128">
        <f>IF(N169="zákl. přenesená",J169,0)</f>
        <v>0</v>
      </c>
      <c r="BH169" s="128">
        <f>IF(N169="sníž. přenesená",J169,0)</f>
        <v>0</v>
      </c>
      <c r="BI169" s="128">
        <f>IF(N169="nulová",J169,0)</f>
        <v>0</v>
      </c>
      <c r="BJ169" s="14" t="s">
        <v>14</v>
      </c>
      <c r="BK169" s="128">
        <f>ROUND(I169*H169,2)</f>
        <v>0</v>
      </c>
      <c r="BL169" s="14" t="s">
        <v>191</v>
      </c>
      <c r="BM169" s="127" t="s">
        <v>294</v>
      </c>
    </row>
    <row r="170" spans="2:65" s="1" customFormat="1" ht="11.25">
      <c r="B170" s="26"/>
      <c r="D170" s="129" t="s">
        <v>126</v>
      </c>
      <c r="F170" s="130" t="s">
        <v>295</v>
      </c>
      <c r="L170" s="26"/>
      <c r="M170" s="131"/>
      <c r="T170" s="47"/>
      <c r="AT170" s="14" t="s">
        <v>126</v>
      </c>
      <c r="AU170" s="14" t="s">
        <v>71</v>
      </c>
    </row>
    <row r="171" spans="2:65" s="1" customFormat="1" ht="37.9" customHeight="1">
      <c r="B171" s="116"/>
      <c r="C171" s="117" t="s">
        <v>252</v>
      </c>
      <c r="D171" s="117" t="s">
        <v>118</v>
      </c>
      <c r="E171" s="118" t="s">
        <v>296</v>
      </c>
      <c r="F171" s="119" t="s">
        <v>297</v>
      </c>
      <c r="G171" s="120" t="s">
        <v>257</v>
      </c>
      <c r="H171" s="121">
        <v>42.5</v>
      </c>
      <c r="I171" s="277"/>
      <c r="J171" s="122">
        <f>ROUND(I171*H171,2)</f>
        <v>0</v>
      </c>
      <c r="K171" s="119" t="s">
        <v>122</v>
      </c>
      <c r="L171" s="26"/>
      <c r="M171" s="123" t="s">
        <v>3</v>
      </c>
      <c r="N171" s="124" t="s">
        <v>35</v>
      </c>
      <c r="O171" s="125">
        <v>0.315</v>
      </c>
      <c r="P171" s="125">
        <f>O171*H171</f>
        <v>13.387499999999999</v>
      </c>
      <c r="Q171" s="125">
        <v>2.2000000000000001E-3</v>
      </c>
      <c r="R171" s="125">
        <f>Q171*H171</f>
        <v>9.35E-2</v>
      </c>
      <c r="S171" s="125">
        <v>0</v>
      </c>
      <c r="T171" s="126">
        <f>S171*H171</f>
        <v>0</v>
      </c>
      <c r="AR171" s="127" t="s">
        <v>191</v>
      </c>
      <c r="AT171" s="127" t="s">
        <v>118</v>
      </c>
      <c r="AU171" s="127" t="s">
        <v>71</v>
      </c>
      <c r="AY171" s="14" t="s">
        <v>113</v>
      </c>
      <c r="BE171" s="128">
        <f>IF(N171="základní",J171,0)</f>
        <v>0</v>
      </c>
      <c r="BF171" s="128">
        <f>IF(N171="snížená",J171,0)</f>
        <v>0</v>
      </c>
      <c r="BG171" s="128">
        <f>IF(N171="zákl. přenesená",J171,0)</f>
        <v>0</v>
      </c>
      <c r="BH171" s="128">
        <f>IF(N171="sníž. přenesená",J171,0)</f>
        <v>0</v>
      </c>
      <c r="BI171" s="128">
        <f>IF(N171="nulová",J171,0)</f>
        <v>0</v>
      </c>
      <c r="BJ171" s="14" t="s">
        <v>14</v>
      </c>
      <c r="BK171" s="128">
        <f>ROUND(I171*H171,2)</f>
        <v>0</v>
      </c>
      <c r="BL171" s="14" t="s">
        <v>191</v>
      </c>
      <c r="BM171" s="127" t="s">
        <v>298</v>
      </c>
    </row>
    <row r="172" spans="2:65" s="1" customFormat="1" ht="11.25">
      <c r="B172" s="26"/>
      <c r="D172" s="129" t="s">
        <v>126</v>
      </c>
      <c r="F172" s="130" t="s">
        <v>299</v>
      </c>
      <c r="L172" s="26"/>
      <c r="M172" s="131"/>
      <c r="T172" s="47"/>
      <c r="AT172" s="14" t="s">
        <v>126</v>
      </c>
      <c r="AU172" s="14" t="s">
        <v>71</v>
      </c>
    </row>
    <row r="173" spans="2:65" s="1" customFormat="1" ht="24.2" customHeight="1">
      <c r="B173" s="116"/>
      <c r="C173" s="117" t="s">
        <v>300</v>
      </c>
      <c r="D173" s="117" t="s">
        <v>118</v>
      </c>
      <c r="E173" s="118" t="s">
        <v>301</v>
      </c>
      <c r="F173" s="119" t="s">
        <v>302</v>
      </c>
      <c r="G173" s="120" t="s">
        <v>257</v>
      </c>
      <c r="H173" s="121">
        <v>63</v>
      </c>
      <c r="I173" s="277"/>
      <c r="J173" s="122">
        <f>ROUND(I173*H173,2)</f>
        <v>0</v>
      </c>
      <c r="K173" s="119" t="s">
        <v>122</v>
      </c>
      <c r="L173" s="26"/>
      <c r="M173" s="123" t="s">
        <v>3</v>
      </c>
      <c r="N173" s="124" t="s">
        <v>35</v>
      </c>
      <c r="O173" s="125">
        <v>0.30499999999999999</v>
      </c>
      <c r="P173" s="125">
        <f>O173*H173</f>
        <v>19.215</v>
      </c>
      <c r="Q173" s="125">
        <v>1.74E-3</v>
      </c>
      <c r="R173" s="125">
        <f>Q173*H173</f>
        <v>0.10962</v>
      </c>
      <c r="S173" s="125">
        <v>0</v>
      </c>
      <c r="T173" s="126">
        <f>S173*H173</f>
        <v>0</v>
      </c>
      <c r="AR173" s="127" t="s">
        <v>191</v>
      </c>
      <c r="AT173" s="127" t="s">
        <v>118</v>
      </c>
      <c r="AU173" s="127" t="s">
        <v>71</v>
      </c>
      <c r="AY173" s="14" t="s">
        <v>113</v>
      </c>
      <c r="BE173" s="128">
        <f>IF(N173="základní",J173,0)</f>
        <v>0</v>
      </c>
      <c r="BF173" s="128">
        <f>IF(N173="snížená",J173,0)</f>
        <v>0</v>
      </c>
      <c r="BG173" s="128">
        <f>IF(N173="zákl. přenesená",J173,0)</f>
        <v>0</v>
      </c>
      <c r="BH173" s="128">
        <f>IF(N173="sníž. přenesená",J173,0)</f>
        <v>0</v>
      </c>
      <c r="BI173" s="128">
        <f>IF(N173="nulová",J173,0)</f>
        <v>0</v>
      </c>
      <c r="BJ173" s="14" t="s">
        <v>14</v>
      </c>
      <c r="BK173" s="128">
        <f>ROUND(I173*H173,2)</f>
        <v>0</v>
      </c>
      <c r="BL173" s="14" t="s">
        <v>191</v>
      </c>
      <c r="BM173" s="127" t="s">
        <v>303</v>
      </c>
    </row>
    <row r="174" spans="2:65" s="1" customFormat="1" ht="11.25">
      <c r="B174" s="26"/>
      <c r="D174" s="129" t="s">
        <v>126</v>
      </c>
      <c r="F174" s="130" t="s">
        <v>304</v>
      </c>
      <c r="L174" s="26"/>
      <c r="M174" s="131"/>
      <c r="T174" s="47"/>
      <c r="AT174" s="14" t="s">
        <v>126</v>
      </c>
      <c r="AU174" s="14" t="s">
        <v>71</v>
      </c>
    </row>
    <row r="175" spans="2:65" s="1" customFormat="1" ht="33" customHeight="1">
      <c r="B175" s="116"/>
      <c r="C175" s="117" t="s">
        <v>305</v>
      </c>
      <c r="D175" s="117" t="s">
        <v>118</v>
      </c>
      <c r="E175" s="118" t="s">
        <v>306</v>
      </c>
      <c r="F175" s="119" t="s">
        <v>307</v>
      </c>
      <c r="G175" s="120" t="s">
        <v>257</v>
      </c>
      <c r="H175" s="121">
        <v>97.4</v>
      </c>
      <c r="I175" s="277"/>
      <c r="J175" s="122">
        <f>ROUND(I175*H175,2)</f>
        <v>0</v>
      </c>
      <c r="K175" s="119" t="s">
        <v>122</v>
      </c>
      <c r="L175" s="26"/>
      <c r="M175" s="123" t="s">
        <v>3</v>
      </c>
      <c r="N175" s="124" t="s">
        <v>35</v>
      </c>
      <c r="O175" s="125">
        <v>0.22800000000000001</v>
      </c>
      <c r="P175" s="125">
        <f>O175*H175</f>
        <v>22.207200000000004</v>
      </c>
      <c r="Q175" s="125">
        <v>1.4499999999999999E-3</v>
      </c>
      <c r="R175" s="125">
        <f>Q175*H175</f>
        <v>0.14122999999999999</v>
      </c>
      <c r="S175" s="125">
        <v>0</v>
      </c>
      <c r="T175" s="126">
        <f>S175*H175</f>
        <v>0</v>
      </c>
      <c r="AR175" s="127" t="s">
        <v>191</v>
      </c>
      <c r="AT175" s="127" t="s">
        <v>118</v>
      </c>
      <c r="AU175" s="127" t="s">
        <v>71</v>
      </c>
      <c r="AY175" s="14" t="s">
        <v>113</v>
      </c>
      <c r="BE175" s="128">
        <f>IF(N175="základní",J175,0)</f>
        <v>0</v>
      </c>
      <c r="BF175" s="128">
        <f>IF(N175="snížená",J175,0)</f>
        <v>0</v>
      </c>
      <c r="BG175" s="128">
        <f>IF(N175="zákl. přenesená",J175,0)</f>
        <v>0</v>
      </c>
      <c r="BH175" s="128">
        <f>IF(N175="sníž. přenesená",J175,0)</f>
        <v>0</v>
      </c>
      <c r="BI175" s="128">
        <f>IF(N175="nulová",J175,0)</f>
        <v>0</v>
      </c>
      <c r="BJ175" s="14" t="s">
        <v>14</v>
      </c>
      <c r="BK175" s="128">
        <f>ROUND(I175*H175,2)</f>
        <v>0</v>
      </c>
      <c r="BL175" s="14" t="s">
        <v>191</v>
      </c>
      <c r="BM175" s="127" t="s">
        <v>308</v>
      </c>
    </row>
    <row r="176" spans="2:65" s="1" customFormat="1" ht="11.25">
      <c r="B176" s="26"/>
      <c r="D176" s="129" t="s">
        <v>126</v>
      </c>
      <c r="F176" s="130" t="s">
        <v>309</v>
      </c>
      <c r="L176" s="26"/>
      <c r="M176" s="131"/>
      <c r="T176" s="47"/>
      <c r="AT176" s="14" t="s">
        <v>126</v>
      </c>
      <c r="AU176" s="14" t="s">
        <v>71</v>
      </c>
    </row>
    <row r="177" spans="2:65" s="1" customFormat="1" ht="24.2" customHeight="1">
      <c r="B177" s="116"/>
      <c r="C177" s="117" t="s">
        <v>310</v>
      </c>
      <c r="D177" s="117" t="s">
        <v>118</v>
      </c>
      <c r="E177" s="118" t="s">
        <v>311</v>
      </c>
      <c r="F177" s="119" t="s">
        <v>312</v>
      </c>
      <c r="G177" s="120" t="s">
        <v>257</v>
      </c>
      <c r="H177" s="121">
        <v>97.4</v>
      </c>
      <c r="I177" s="277"/>
      <c r="J177" s="122">
        <f>ROUND(I177*H177,2)</f>
        <v>0</v>
      </c>
      <c r="K177" s="119" t="s">
        <v>122</v>
      </c>
      <c r="L177" s="26"/>
      <c r="M177" s="123" t="s">
        <v>3</v>
      </c>
      <c r="N177" s="124" t="s">
        <v>35</v>
      </c>
      <c r="O177" s="125">
        <v>0.26500000000000001</v>
      </c>
      <c r="P177" s="125">
        <f>O177*H177</f>
        <v>25.811000000000003</v>
      </c>
      <c r="Q177" s="125">
        <v>3.2200000000000002E-3</v>
      </c>
      <c r="R177" s="125">
        <f>Q177*H177</f>
        <v>0.31362800000000002</v>
      </c>
      <c r="S177" s="125">
        <v>0</v>
      </c>
      <c r="T177" s="126">
        <f>S177*H177</f>
        <v>0</v>
      </c>
      <c r="AR177" s="127" t="s">
        <v>191</v>
      </c>
      <c r="AT177" s="127" t="s">
        <v>118</v>
      </c>
      <c r="AU177" s="127" t="s">
        <v>71</v>
      </c>
      <c r="AY177" s="14" t="s">
        <v>113</v>
      </c>
      <c r="BE177" s="128">
        <f>IF(N177="základní",J177,0)</f>
        <v>0</v>
      </c>
      <c r="BF177" s="128">
        <f>IF(N177="snížená",J177,0)</f>
        <v>0</v>
      </c>
      <c r="BG177" s="128">
        <f>IF(N177="zákl. přenesená",J177,0)</f>
        <v>0</v>
      </c>
      <c r="BH177" s="128">
        <f>IF(N177="sníž. přenesená",J177,0)</f>
        <v>0</v>
      </c>
      <c r="BI177" s="128">
        <f>IF(N177="nulová",J177,0)</f>
        <v>0</v>
      </c>
      <c r="BJ177" s="14" t="s">
        <v>14</v>
      </c>
      <c r="BK177" s="128">
        <f>ROUND(I177*H177,2)</f>
        <v>0</v>
      </c>
      <c r="BL177" s="14" t="s">
        <v>191</v>
      </c>
      <c r="BM177" s="127" t="s">
        <v>313</v>
      </c>
    </row>
    <row r="178" spans="2:65" s="1" customFormat="1" ht="11.25">
      <c r="B178" s="26"/>
      <c r="D178" s="129" t="s">
        <v>126</v>
      </c>
      <c r="F178" s="130" t="s">
        <v>314</v>
      </c>
      <c r="L178" s="26"/>
      <c r="M178" s="131"/>
      <c r="T178" s="47"/>
      <c r="AT178" s="14" t="s">
        <v>126</v>
      </c>
      <c r="AU178" s="14" t="s">
        <v>71</v>
      </c>
    </row>
    <row r="179" spans="2:65" s="1" customFormat="1" ht="33" customHeight="1">
      <c r="B179" s="116"/>
      <c r="C179" s="117" t="s">
        <v>315</v>
      </c>
      <c r="D179" s="117" t="s">
        <v>118</v>
      </c>
      <c r="E179" s="118" t="s">
        <v>316</v>
      </c>
      <c r="F179" s="119" t="s">
        <v>317</v>
      </c>
      <c r="G179" s="120" t="s">
        <v>174</v>
      </c>
      <c r="H179" s="121">
        <v>7</v>
      </c>
      <c r="I179" s="277"/>
      <c r="J179" s="122">
        <f>ROUND(I179*H179,2)</f>
        <v>0</v>
      </c>
      <c r="K179" s="119" t="s">
        <v>122</v>
      </c>
      <c r="L179" s="26"/>
      <c r="M179" s="123" t="s">
        <v>3</v>
      </c>
      <c r="N179" s="124" t="s">
        <v>35</v>
      </c>
      <c r="O179" s="125">
        <v>0.4</v>
      </c>
      <c r="P179" s="125">
        <f>O179*H179</f>
        <v>2.8000000000000003</v>
      </c>
      <c r="Q179" s="125">
        <v>3.1199999999999999E-3</v>
      </c>
      <c r="R179" s="125">
        <f>Q179*H179</f>
        <v>2.1839999999999998E-2</v>
      </c>
      <c r="S179" s="125">
        <v>0</v>
      </c>
      <c r="T179" s="126">
        <f>S179*H179</f>
        <v>0</v>
      </c>
      <c r="AR179" s="127" t="s">
        <v>191</v>
      </c>
      <c r="AT179" s="127" t="s">
        <v>118</v>
      </c>
      <c r="AU179" s="127" t="s">
        <v>71</v>
      </c>
      <c r="AY179" s="14" t="s">
        <v>113</v>
      </c>
      <c r="BE179" s="128">
        <f>IF(N179="základní",J179,0)</f>
        <v>0</v>
      </c>
      <c r="BF179" s="128">
        <f>IF(N179="snížená",J179,0)</f>
        <v>0</v>
      </c>
      <c r="BG179" s="128">
        <f>IF(N179="zákl. přenesená",J179,0)</f>
        <v>0</v>
      </c>
      <c r="BH179" s="128">
        <f>IF(N179="sníž. přenesená",J179,0)</f>
        <v>0</v>
      </c>
      <c r="BI179" s="128">
        <f>IF(N179="nulová",J179,0)</f>
        <v>0</v>
      </c>
      <c r="BJ179" s="14" t="s">
        <v>14</v>
      </c>
      <c r="BK179" s="128">
        <f>ROUND(I179*H179,2)</f>
        <v>0</v>
      </c>
      <c r="BL179" s="14" t="s">
        <v>191</v>
      </c>
      <c r="BM179" s="127" t="s">
        <v>318</v>
      </c>
    </row>
    <row r="180" spans="2:65" s="1" customFormat="1" ht="11.25">
      <c r="B180" s="26"/>
      <c r="D180" s="129" t="s">
        <v>126</v>
      </c>
      <c r="F180" s="130" t="s">
        <v>319</v>
      </c>
      <c r="L180" s="26"/>
      <c r="M180" s="131"/>
      <c r="T180" s="47"/>
      <c r="AT180" s="14" t="s">
        <v>126</v>
      </c>
      <c r="AU180" s="14" t="s">
        <v>71</v>
      </c>
    </row>
    <row r="181" spans="2:65" s="1" customFormat="1" ht="24.2" customHeight="1">
      <c r="B181" s="116"/>
      <c r="C181" s="117" t="s">
        <v>320</v>
      </c>
      <c r="D181" s="117" t="s">
        <v>118</v>
      </c>
      <c r="E181" s="118" t="s">
        <v>321</v>
      </c>
      <c r="F181" s="119" t="s">
        <v>322</v>
      </c>
      <c r="G181" s="120" t="s">
        <v>257</v>
      </c>
      <c r="H181" s="121">
        <v>40.700000000000003</v>
      </c>
      <c r="I181" s="277"/>
      <c r="J181" s="122">
        <f>ROUND(I181*H181,2)</f>
        <v>0</v>
      </c>
      <c r="K181" s="119" t="s">
        <v>122</v>
      </c>
      <c r="L181" s="26"/>
      <c r="M181" s="123" t="s">
        <v>3</v>
      </c>
      <c r="N181" s="124" t="s">
        <v>35</v>
      </c>
      <c r="O181" s="125">
        <v>0.33400000000000002</v>
      </c>
      <c r="P181" s="125">
        <f>O181*H181</f>
        <v>13.593800000000002</v>
      </c>
      <c r="Q181" s="125">
        <v>2.8300000000000001E-3</v>
      </c>
      <c r="R181" s="125">
        <f>Q181*H181</f>
        <v>0.11518100000000001</v>
      </c>
      <c r="S181" s="125">
        <v>0</v>
      </c>
      <c r="T181" s="126">
        <f>S181*H181</f>
        <v>0</v>
      </c>
      <c r="AR181" s="127" t="s">
        <v>191</v>
      </c>
      <c r="AT181" s="127" t="s">
        <v>118</v>
      </c>
      <c r="AU181" s="127" t="s">
        <v>71</v>
      </c>
      <c r="AY181" s="14" t="s">
        <v>113</v>
      </c>
      <c r="BE181" s="128">
        <f>IF(N181="základní",J181,0)</f>
        <v>0</v>
      </c>
      <c r="BF181" s="128">
        <f>IF(N181="snížená",J181,0)</f>
        <v>0</v>
      </c>
      <c r="BG181" s="128">
        <f>IF(N181="zákl. přenesená",J181,0)</f>
        <v>0</v>
      </c>
      <c r="BH181" s="128">
        <f>IF(N181="sníž. přenesená",J181,0)</f>
        <v>0</v>
      </c>
      <c r="BI181" s="128">
        <f>IF(N181="nulová",J181,0)</f>
        <v>0</v>
      </c>
      <c r="BJ181" s="14" t="s">
        <v>14</v>
      </c>
      <c r="BK181" s="128">
        <f>ROUND(I181*H181,2)</f>
        <v>0</v>
      </c>
      <c r="BL181" s="14" t="s">
        <v>191</v>
      </c>
      <c r="BM181" s="127" t="s">
        <v>323</v>
      </c>
    </row>
    <row r="182" spans="2:65" s="1" customFormat="1" ht="11.25">
      <c r="B182" s="26"/>
      <c r="D182" s="129" t="s">
        <v>126</v>
      </c>
      <c r="F182" s="130" t="s">
        <v>324</v>
      </c>
      <c r="L182" s="26"/>
      <c r="M182" s="131"/>
      <c r="T182" s="47"/>
      <c r="AT182" s="14" t="s">
        <v>126</v>
      </c>
      <c r="AU182" s="14" t="s">
        <v>71</v>
      </c>
    </row>
    <row r="183" spans="2:65" s="1" customFormat="1" ht="49.15" customHeight="1">
      <c r="B183" s="116"/>
      <c r="C183" s="117" t="s">
        <v>325</v>
      </c>
      <c r="D183" s="117" t="s">
        <v>118</v>
      </c>
      <c r="E183" s="118" t="s">
        <v>326</v>
      </c>
      <c r="F183" s="119" t="s">
        <v>327</v>
      </c>
      <c r="G183" s="120" t="s">
        <v>215</v>
      </c>
      <c r="H183" s="121">
        <v>0.79500000000000004</v>
      </c>
      <c r="I183" s="277"/>
      <c r="J183" s="122">
        <f>ROUND(I183*H183,2)</f>
        <v>0</v>
      </c>
      <c r="K183" s="119" t="s">
        <v>122</v>
      </c>
      <c r="L183" s="26"/>
      <c r="M183" s="123" t="s">
        <v>3</v>
      </c>
      <c r="N183" s="124" t="s">
        <v>35</v>
      </c>
      <c r="O183" s="125">
        <v>2.8279999999999998</v>
      </c>
      <c r="P183" s="125">
        <f>O183*H183</f>
        <v>2.2482600000000001</v>
      </c>
      <c r="Q183" s="125">
        <v>0</v>
      </c>
      <c r="R183" s="125">
        <f>Q183*H183</f>
        <v>0</v>
      </c>
      <c r="S183" s="125">
        <v>0</v>
      </c>
      <c r="T183" s="126">
        <f>S183*H183</f>
        <v>0</v>
      </c>
      <c r="AR183" s="127" t="s">
        <v>191</v>
      </c>
      <c r="AT183" s="127" t="s">
        <v>118</v>
      </c>
      <c r="AU183" s="127" t="s">
        <v>71</v>
      </c>
      <c r="AY183" s="14" t="s">
        <v>113</v>
      </c>
      <c r="BE183" s="128">
        <f>IF(N183="základní",J183,0)</f>
        <v>0</v>
      </c>
      <c r="BF183" s="128">
        <f>IF(N183="snížená",J183,0)</f>
        <v>0</v>
      </c>
      <c r="BG183" s="128">
        <f>IF(N183="zákl. přenesená",J183,0)</f>
        <v>0</v>
      </c>
      <c r="BH183" s="128">
        <f>IF(N183="sníž. přenesená",J183,0)</f>
        <v>0</v>
      </c>
      <c r="BI183" s="128">
        <f>IF(N183="nulová",J183,0)</f>
        <v>0</v>
      </c>
      <c r="BJ183" s="14" t="s">
        <v>14</v>
      </c>
      <c r="BK183" s="128">
        <f>ROUND(I183*H183,2)</f>
        <v>0</v>
      </c>
      <c r="BL183" s="14" t="s">
        <v>191</v>
      </c>
      <c r="BM183" s="127" t="s">
        <v>328</v>
      </c>
    </row>
    <row r="184" spans="2:65" s="1" customFormat="1" ht="11.25">
      <c r="B184" s="26"/>
      <c r="D184" s="129" t="s">
        <v>126</v>
      </c>
      <c r="F184" s="130" t="s">
        <v>329</v>
      </c>
      <c r="L184" s="26"/>
      <c r="M184" s="131"/>
      <c r="T184" s="47"/>
      <c r="AT184" s="14" t="s">
        <v>126</v>
      </c>
      <c r="AU184" s="14" t="s">
        <v>71</v>
      </c>
    </row>
    <row r="185" spans="2:65" s="11" customFormat="1" ht="22.9" customHeight="1">
      <c r="B185" s="105"/>
      <c r="D185" s="106" t="s">
        <v>63</v>
      </c>
      <c r="E185" s="114" t="s">
        <v>330</v>
      </c>
      <c r="F185" s="114" t="s">
        <v>331</v>
      </c>
      <c r="J185" s="115">
        <f>BK185</f>
        <v>0</v>
      </c>
      <c r="L185" s="105"/>
      <c r="M185" s="109"/>
      <c r="P185" s="110">
        <f>SUM(P186:P198)</f>
        <v>1582.6073159999999</v>
      </c>
      <c r="R185" s="110">
        <f>SUM(R186:R198)</f>
        <v>13.211302929999999</v>
      </c>
      <c r="T185" s="111">
        <f>SUM(T186:T198)</f>
        <v>13.577942999999998</v>
      </c>
      <c r="AR185" s="106" t="s">
        <v>71</v>
      </c>
      <c r="AT185" s="112" t="s">
        <v>63</v>
      </c>
      <c r="AU185" s="112" t="s">
        <v>14</v>
      </c>
      <c r="AY185" s="106" t="s">
        <v>113</v>
      </c>
      <c r="BK185" s="113">
        <f>SUM(BK186:BK198)</f>
        <v>0</v>
      </c>
    </row>
    <row r="186" spans="2:65" s="1" customFormat="1" ht="24.2" customHeight="1">
      <c r="B186" s="116"/>
      <c r="C186" s="117" t="s">
        <v>332</v>
      </c>
      <c r="D186" s="117" t="s">
        <v>118</v>
      </c>
      <c r="E186" s="118" t="s">
        <v>333</v>
      </c>
      <c r="F186" s="119" t="s">
        <v>334</v>
      </c>
      <c r="G186" s="120" t="s">
        <v>121</v>
      </c>
      <c r="H186" s="121">
        <v>1064.8399999999999</v>
      </c>
      <c r="I186" s="277"/>
      <c r="J186" s="122">
        <f>ROUND(I186*H186,2)</f>
        <v>0</v>
      </c>
      <c r="K186" s="119" t="s">
        <v>122</v>
      </c>
      <c r="L186" s="26"/>
      <c r="M186" s="123" t="s">
        <v>3</v>
      </c>
      <c r="N186" s="124" t="s">
        <v>35</v>
      </c>
      <c r="O186" s="125">
        <v>0.51</v>
      </c>
      <c r="P186" s="125">
        <f>O186*H186</f>
        <v>543.0684</v>
      </c>
      <c r="Q186" s="125">
        <v>1.0000000000000001E-5</v>
      </c>
      <c r="R186" s="125">
        <f>Q186*H186</f>
        <v>1.0648400000000001E-2</v>
      </c>
      <c r="S186" s="125">
        <v>0</v>
      </c>
      <c r="T186" s="126">
        <f>S186*H186</f>
        <v>0</v>
      </c>
      <c r="AR186" s="127" t="s">
        <v>191</v>
      </c>
      <c r="AT186" s="127" t="s">
        <v>118</v>
      </c>
      <c r="AU186" s="127" t="s">
        <v>71</v>
      </c>
      <c r="AY186" s="14" t="s">
        <v>113</v>
      </c>
      <c r="BE186" s="128">
        <f>IF(N186="základní",J186,0)</f>
        <v>0</v>
      </c>
      <c r="BF186" s="128">
        <f>IF(N186="snížená",J186,0)</f>
        <v>0</v>
      </c>
      <c r="BG186" s="128">
        <f>IF(N186="zákl. přenesená",J186,0)</f>
        <v>0</v>
      </c>
      <c r="BH186" s="128">
        <f>IF(N186="sníž. přenesená",J186,0)</f>
        <v>0</v>
      </c>
      <c r="BI186" s="128">
        <f>IF(N186="nulová",J186,0)</f>
        <v>0</v>
      </c>
      <c r="BJ186" s="14" t="s">
        <v>14</v>
      </c>
      <c r="BK186" s="128">
        <f>ROUND(I186*H186,2)</f>
        <v>0</v>
      </c>
      <c r="BL186" s="14" t="s">
        <v>191</v>
      </c>
      <c r="BM186" s="127" t="s">
        <v>335</v>
      </c>
    </row>
    <row r="187" spans="2:65" s="1" customFormat="1" ht="11.25">
      <c r="B187" s="26"/>
      <c r="D187" s="129" t="s">
        <v>126</v>
      </c>
      <c r="F187" s="130" t="s">
        <v>336</v>
      </c>
      <c r="L187" s="26"/>
      <c r="M187" s="131"/>
      <c r="T187" s="47"/>
      <c r="AT187" s="14" t="s">
        <v>126</v>
      </c>
      <c r="AU187" s="14" t="s">
        <v>71</v>
      </c>
    </row>
    <row r="188" spans="2:65" s="1" customFormat="1" ht="16.5" customHeight="1">
      <c r="B188" s="116"/>
      <c r="C188" s="132" t="s">
        <v>337</v>
      </c>
      <c r="D188" s="132" t="s">
        <v>149</v>
      </c>
      <c r="E188" s="133" t="s">
        <v>338</v>
      </c>
      <c r="F188" s="134" t="s">
        <v>339</v>
      </c>
      <c r="G188" s="135" t="s">
        <v>121</v>
      </c>
      <c r="H188" s="136">
        <v>1206.4639999999999</v>
      </c>
      <c r="I188" s="278"/>
      <c r="J188" s="137">
        <f>ROUND(I188*H188,2)</f>
        <v>0</v>
      </c>
      <c r="K188" s="134" t="s">
        <v>3</v>
      </c>
      <c r="L188" s="138"/>
      <c r="M188" s="139" t="s">
        <v>3</v>
      </c>
      <c r="N188" s="140" t="s">
        <v>35</v>
      </c>
      <c r="O188" s="125">
        <v>0</v>
      </c>
      <c r="P188" s="125">
        <f>O188*H188</f>
        <v>0</v>
      </c>
      <c r="Q188" s="125">
        <v>7.7999999999999996E-3</v>
      </c>
      <c r="R188" s="125">
        <f>Q188*H188</f>
        <v>9.4104191999999998</v>
      </c>
      <c r="S188" s="125">
        <v>0</v>
      </c>
      <c r="T188" s="126">
        <f>S188*H188</f>
        <v>0</v>
      </c>
      <c r="AR188" s="127" t="s">
        <v>252</v>
      </c>
      <c r="AT188" s="127" t="s">
        <v>149</v>
      </c>
      <c r="AU188" s="127" t="s">
        <v>71</v>
      </c>
      <c r="AY188" s="14" t="s">
        <v>113</v>
      </c>
      <c r="BE188" s="128">
        <f>IF(N188="základní",J188,0)</f>
        <v>0</v>
      </c>
      <c r="BF188" s="128">
        <f>IF(N188="snížená",J188,0)</f>
        <v>0</v>
      </c>
      <c r="BG188" s="128">
        <f>IF(N188="zákl. přenesená",J188,0)</f>
        <v>0</v>
      </c>
      <c r="BH188" s="128">
        <f>IF(N188="sníž. přenesená",J188,0)</f>
        <v>0</v>
      </c>
      <c r="BI188" s="128">
        <f>IF(N188="nulová",J188,0)</f>
        <v>0</v>
      </c>
      <c r="BJ188" s="14" t="s">
        <v>14</v>
      </c>
      <c r="BK188" s="128">
        <f>ROUND(I188*H188,2)</f>
        <v>0</v>
      </c>
      <c r="BL188" s="14" t="s">
        <v>191</v>
      </c>
      <c r="BM188" s="127" t="s">
        <v>340</v>
      </c>
    </row>
    <row r="189" spans="2:65" s="1" customFormat="1" ht="21.75" customHeight="1">
      <c r="B189" s="116"/>
      <c r="C189" s="117" t="s">
        <v>341</v>
      </c>
      <c r="D189" s="117" t="s">
        <v>118</v>
      </c>
      <c r="E189" s="118" t="s">
        <v>342</v>
      </c>
      <c r="F189" s="119" t="s">
        <v>343</v>
      </c>
      <c r="G189" s="120" t="s">
        <v>121</v>
      </c>
      <c r="H189" s="121">
        <v>1064.8399999999999</v>
      </c>
      <c r="I189" s="277"/>
      <c r="J189" s="122">
        <f>ROUND(I189*H189,2)</f>
        <v>0</v>
      </c>
      <c r="K189" s="119" t="s">
        <v>122</v>
      </c>
      <c r="L189" s="26"/>
      <c r="M189" s="123" t="s">
        <v>3</v>
      </c>
      <c r="N189" s="124" t="s">
        <v>35</v>
      </c>
      <c r="O189" s="125">
        <v>0.23799999999999999</v>
      </c>
      <c r="P189" s="125">
        <f>O189*H189</f>
        <v>253.43191999999996</v>
      </c>
      <c r="Q189" s="125">
        <v>0</v>
      </c>
      <c r="R189" s="125">
        <f>Q189*H189</f>
        <v>0</v>
      </c>
      <c r="S189" s="125">
        <v>7.0000000000000001E-3</v>
      </c>
      <c r="T189" s="126">
        <f>S189*H189</f>
        <v>7.4538799999999998</v>
      </c>
      <c r="AR189" s="127" t="s">
        <v>191</v>
      </c>
      <c r="AT189" s="127" t="s">
        <v>118</v>
      </c>
      <c r="AU189" s="127" t="s">
        <v>71</v>
      </c>
      <c r="AY189" s="14" t="s">
        <v>113</v>
      </c>
      <c r="BE189" s="128">
        <f>IF(N189="základní",J189,0)</f>
        <v>0</v>
      </c>
      <c r="BF189" s="128">
        <f>IF(N189="snížená",J189,0)</f>
        <v>0</v>
      </c>
      <c r="BG189" s="128">
        <f>IF(N189="zákl. přenesená",J189,0)</f>
        <v>0</v>
      </c>
      <c r="BH189" s="128">
        <f>IF(N189="sníž. přenesená",J189,0)</f>
        <v>0</v>
      </c>
      <c r="BI189" s="128">
        <f>IF(N189="nulová",J189,0)</f>
        <v>0</v>
      </c>
      <c r="BJ189" s="14" t="s">
        <v>14</v>
      </c>
      <c r="BK189" s="128">
        <f>ROUND(I189*H189,2)</f>
        <v>0</v>
      </c>
      <c r="BL189" s="14" t="s">
        <v>191</v>
      </c>
      <c r="BM189" s="127" t="s">
        <v>344</v>
      </c>
    </row>
    <row r="190" spans="2:65" s="1" customFormat="1" ht="11.25">
      <c r="B190" s="26"/>
      <c r="D190" s="129" t="s">
        <v>126</v>
      </c>
      <c r="F190" s="130" t="s">
        <v>345</v>
      </c>
      <c r="L190" s="26"/>
      <c r="M190" s="131"/>
      <c r="T190" s="47"/>
      <c r="AT190" s="14" t="s">
        <v>126</v>
      </c>
      <c r="AU190" s="14" t="s">
        <v>71</v>
      </c>
    </row>
    <row r="191" spans="2:65" s="1" customFormat="1" ht="37.9" customHeight="1">
      <c r="B191" s="116"/>
      <c r="C191" s="117" t="s">
        <v>346</v>
      </c>
      <c r="D191" s="117" t="s">
        <v>118</v>
      </c>
      <c r="E191" s="118" t="s">
        <v>347</v>
      </c>
      <c r="F191" s="119" t="s">
        <v>348</v>
      </c>
      <c r="G191" s="120" t="s">
        <v>121</v>
      </c>
      <c r="H191" s="121">
        <v>556.73299999999995</v>
      </c>
      <c r="I191" s="277"/>
      <c r="J191" s="122">
        <f>ROUND(I191*H191,2)</f>
        <v>0</v>
      </c>
      <c r="K191" s="119" t="s">
        <v>122</v>
      </c>
      <c r="L191" s="26"/>
      <c r="M191" s="123" t="s">
        <v>3</v>
      </c>
      <c r="N191" s="124" t="s">
        <v>35</v>
      </c>
      <c r="O191" s="125">
        <v>0.70599999999999996</v>
      </c>
      <c r="P191" s="125">
        <f>O191*H191</f>
        <v>393.05349799999993</v>
      </c>
      <c r="Q191" s="125">
        <v>1.0000000000000001E-5</v>
      </c>
      <c r="R191" s="125">
        <f>Q191*H191</f>
        <v>5.5673299999999997E-3</v>
      </c>
      <c r="S191" s="125">
        <v>0</v>
      </c>
      <c r="T191" s="126">
        <f>S191*H191</f>
        <v>0</v>
      </c>
      <c r="AR191" s="127" t="s">
        <v>191</v>
      </c>
      <c r="AT191" s="127" t="s">
        <v>118</v>
      </c>
      <c r="AU191" s="127" t="s">
        <v>71</v>
      </c>
      <c r="AY191" s="14" t="s">
        <v>113</v>
      </c>
      <c r="BE191" s="128">
        <f>IF(N191="základní",J191,0)</f>
        <v>0</v>
      </c>
      <c r="BF191" s="128">
        <f>IF(N191="snížená",J191,0)</f>
        <v>0</v>
      </c>
      <c r="BG191" s="128">
        <f>IF(N191="zákl. přenesená",J191,0)</f>
        <v>0</v>
      </c>
      <c r="BH191" s="128">
        <f>IF(N191="sníž. přenesená",J191,0)</f>
        <v>0</v>
      </c>
      <c r="BI191" s="128">
        <f>IF(N191="nulová",J191,0)</f>
        <v>0</v>
      </c>
      <c r="BJ191" s="14" t="s">
        <v>14</v>
      </c>
      <c r="BK191" s="128">
        <f>ROUND(I191*H191,2)</f>
        <v>0</v>
      </c>
      <c r="BL191" s="14" t="s">
        <v>191</v>
      </c>
      <c r="BM191" s="127" t="s">
        <v>349</v>
      </c>
    </row>
    <row r="192" spans="2:65" s="1" customFormat="1" ht="11.25">
      <c r="B192" s="26"/>
      <c r="D192" s="129" t="s">
        <v>126</v>
      </c>
      <c r="F192" s="130" t="s">
        <v>350</v>
      </c>
      <c r="L192" s="26"/>
      <c r="M192" s="131"/>
      <c r="T192" s="47"/>
      <c r="AT192" s="14" t="s">
        <v>126</v>
      </c>
      <c r="AU192" s="14" t="s">
        <v>71</v>
      </c>
    </row>
    <row r="193" spans="2:65" s="1" customFormat="1" ht="16.5" customHeight="1">
      <c r="B193" s="116"/>
      <c r="C193" s="132" t="s">
        <v>351</v>
      </c>
      <c r="D193" s="132" t="s">
        <v>149</v>
      </c>
      <c r="E193" s="133" t="s">
        <v>352</v>
      </c>
      <c r="F193" s="134" t="s">
        <v>353</v>
      </c>
      <c r="G193" s="135" t="s">
        <v>121</v>
      </c>
      <c r="H193" s="136">
        <v>630.77800000000002</v>
      </c>
      <c r="I193" s="278"/>
      <c r="J193" s="137">
        <f>ROUND(I193*H193,2)</f>
        <v>0</v>
      </c>
      <c r="K193" s="134" t="s">
        <v>3</v>
      </c>
      <c r="L193" s="138"/>
      <c r="M193" s="139" t="s">
        <v>3</v>
      </c>
      <c r="N193" s="140" t="s">
        <v>35</v>
      </c>
      <c r="O193" s="125">
        <v>0</v>
      </c>
      <c r="P193" s="125">
        <f>O193*H193</f>
        <v>0</v>
      </c>
      <c r="Q193" s="125">
        <v>6.0000000000000001E-3</v>
      </c>
      <c r="R193" s="125">
        <f>Q193*H193</f>
        <v>3.7846680000000004</v>
      </c>
      <c r="S193" s="125">
        <v>0</v>
      </c>
      <c r="T193" s="126">
        <f>S193*H193</f>
        <v>0</v>
      </c>
      <c r="AR193" s="127" t="s">
        <v>252</v>
      </c>
      <c r="AT193" s="127" t="s">
        <v>149</v>
      </c>
      <c r="AU193" s="127" t="s">
        <v>71</v>
      </c>
      <c r="AY193" s="14" t="s">
        <v>113</v>
      </c>
      <c r="BE193" s="128">
        <f>IF(N193="základní",J193,0)</f>
        <v>0</v>
      </c>
      <c r="BF193" s="128">
        <f>IF(N193="snížená",J193,0)</f>
        <v>0</v>
      </c>
      <c r="BG193" s="128">
        <f>IF(N193="zákl. přenesená",J193,0)</f>
        <v>0</v>
      </c>
      <c r="BH193" s="128">
        <f>IF(N193="sníž. přenesená",J193,0)</f>
        <v>0</v>
      </c>
      <c r="BI193" s="128">
        <f>IF(N193="nulová",J193,0)</f>
        <v>0</v>
      </c>
      <c r="BJ193" s="14" t="s">
        <v>14</v>
      </c>
      <c r="BK193" s="128">
        <f>ROUND(I193*H193,2)</f>
        <v>0</v>
      </c>
      <c r="BL193" s="14" t="s">
        <v>191</v>
      </c>
      <c r="BM193" s="127" t="s">
        <v>354</v>
      </c>
    </row>
    <row r="194" spans="2:65" s="1" customFormat="1" ht="37.9" customHeight="1">
      <c r="B194" s="116"/>
      <c r="C194" s="117" t="s">
        <v>355</v>
      </c>
      <c r="D194" s="117" t="s">
        <v>118</v>
      </c>
      <c r="E194" s="118" t="s">
        <v>356</v>
      </c>
      <c r="F194" s="119" t="s">
        <v>357</v>
      </c>
      <c r="G194" s="120" t="s">
        <v>121</v>
      </c>
      <c r="H194" s="121">
        <v>556.73299999999995</v>
      </c>
      <c r="I194" s="277"/>
      <c r="J194" s="122">
        <f>ROUND(I194*H194,2)</f>
        <v>0</v>
      </c>
      <c r="K194" s="119" t="s">
        <v>122</v>
      </c>
      <c r="L194" s="26"/>
      <c r="M194" s="123" t="s">
        <v>3</v>
      </c>
      <c r="N194" s="124" t="s">
        <v>35</v>
      </c>
      <c r="O194" s="125">
        <v>0.70599999999999996</v>
      </c>
      <c r="P194" s="125">
        <f>O194*H194</f>
        <v>393.05349799999993</v>
      </c>
      <c r="Q194" s="125">
        <v>0</v>
      </c>
      <c r="R194" s="125">
        <f>Q194*H194</f>
        <v>0</v>
      </c>
      <c r="S194" s="125">
        <v>1.0999999999999999E-2</v>
      </c>
      <c r="T194" s="126">
        <f>S194*H194</f>
        <v>6.1240629999999987</v>
      </c>
      <c r="AR194" s="127" t="s">
        <v>191</v>
      </c>
      <c r="AT194" s="127" t="s">
        <v>118</v>
      </c>
      <c r="AU194" s="127" t="s">
        <v>71</v>
      </c>
      <c r="AY194" s="14" t="s">
        <v>113</v>
      </c>
      <c r="BE194" s="128">
        <f>IF(N194="základní",J194,0)</f>
        <v>0</v>
      </c>
      <c r="BF194" s="128">
        <f>IF(N194="snížená",J194,0)</f>
        <v>0</v>
      </c>
      <c r="BG194" s="128">
        <f>IF(N194="zákl. přenesená",J194,0)</f>
        <v>0</v>
      </c>
      <c r="BH194" s="128">
        <f>IF(N194="sníž. přenesená",J194,0)</f>
        <v>0</v>
      </c>
      <c r="BI194" s="128">
        <f>IF(N194="nulová",J194,0)</f>
        <v>0</v>
      </c>
      <c r="BJ194" s="14" t="s">
        <v>14</v>
      </c>
      <c r="BK194" s="128">
        <f>ROUND(I194*H194,2)</f>
        <v>0</v>
      </c>
      <c r="BL194" s="14" t="s">
        <v>191</v>
      </c>
      <c r="BM194" s="127" t="s">
        <v>358</v>
      </c>
    </row>
    <row r="195" spans="2:65" s="1" customFormat="1" ht="11.25">
      <c r="B195" s="26"/>
      <c r="D195" s="129" t="s">
        <v>126</v>
      </c>
      <c r="F195" s="130" t="s">
        <v>359</v>
      </c>
      <c r="L195" s="26"/>
      <c r="M195" s="131"/>
      <c r="T195" s="47"/>
      <c r="AT195" s="14" t="s">
        <v>126</v>
      </c>
      <c r="AU195" s="14" t="s">
        <v>71</v>
      </c>
    </row>
    <row r="196" spans="2:65" s="1" customFormat="1" ht="16.5" customHeight="1">
      <c r="B196" s="116"/>
      <c r="C196" s="117" t="s">
        <v>360</v>
      </c>
      <c r="D196" s="117" t="s">
        <v>118</v>
      </c>
      <c r="E196" s="118" t="s">
        <v>361</v>
      </c>
      <c r="F196" s="119" t="s">
        <v>362</v>
      </c>
      <c r="G196" s="120" t="s">
        <v>174</v>
      </c>
      <c r="H196" s="121">
        <v>3</v>
      </c>
      <c r="I196" s="277"/>
      <c r="J196" s="122">
        <f>ROUND(I196*H196,2)</f>
        <v>0</v>
      </c>
      <c r="K196" s="119" t="s">
        <v>3</v>
      </c>
      <c r="L196" s="26"/>
      <c r="M196" s="123" t="s">
        <v>3</v>
      </c>
      <c r="N196" s="124" t="s">
        <v>35</v>
      </c>
      <c r="O196" s="125">
        <v>0</v>
      </c>
      <c r="P196" s="125">
        <f>O196*H196</f>
        <v>0</v>
      </c>
      <c r="Q196" s="125">
        <v>0</v>
      </c>
      <c r="R196" s="125">
        <f>Q196*H196</f>
        <v>0</v>
      </c>
      <c r="S196" s="125">
        <v>0</v>
      </c>
      <c r="T196" s="126">
        <f>S196*H196</f>
        <v>0</v>
      </c>
      <c r="AR196" s="127" t="s">
        <v>191</v>
      </c>
      <c r="AT196" s="127" t="s">
        <v>118</v>
      </c>
      <c r="AU196" s="127" t="s">
        <v>71</v>
      </c>
      <c r="AY196" s="14" t="s">
        <v>113</v>
      </c>
      <c r="BE196" s="128">
        <f>IF(N196="základní",J196,0)</f>
        <v>0</v>
      </c>
      <c r="BF196" s="128">
        <f>IF(N196="snížená",J196,0)</f>
        <v>0</v>
      </c>
      <c r="BG196" s="128">
        <f>IF(N196="zákl. přenesená",J196,0)</f>
        <v>0</v>
      </c>
      <c r="BH196" s="128">
        <f>IF(N196="sníž. přenesená",J196,0)</f>
        <v>0</v>
      </c>
      <c r="BI196" s="128">
        <f>IF(N196="nulová",J196,0)</f>
        <v>0</v>
      </c>
      <c r="BJ196" s="14" t="s">
        <v>14</v>
      </c>
      <c r="BK196" s="128">
        <f>ROUND(I196*H196,2)</f>
        <v>0</v>
      </c>
      <c r="BL196" s="14" t="s">
        <v>191</v>
      </c>
      <c r="BM196" s="127" t="s">
        <v>363</v>
      </c>
    </row>
    <row r="197" spans="2:65" s="1" customFormat="1" ht="49.15" customHeight="1">
      <c r="B197" s="116"/>
      <c r="C197" s="117" t="s">
        <v>364</v>
      </c>
      <c r="D197" s="117" t="s">
        <v>118</v>
      </c>
      <c r="E197" s="118" t="s">
        <v>365</v>
      </c>
      <c r="F197" s="119" t="s">
        <v>366</v>
      </c>
      <c r="G197" s="120" t="s">
        <v>367</v>
      </c>
      <c r="H197" s="279"/>
      <c r="I197" s="277"/>
      <c r="J197" s="122">
        <f>ROUND(I197*H197,2)</f>
        <v>0</v>
      </c>
      <c r="K197" s="119" t="s">
        <v>122</v>
      </c>
      <c r="L197" s="26"/>
      <c r="M197" s="123" t="s">
        <v>3</v>
      </c>
      <c r="N197" s="124" t="s">
        <v>35</v>
      </c>
      <c r="O197" s="125">
        <v>0</v>
      </c>
      <c r="P197" s="125">
        <f>O197*H197</f>
        <v>0</v>
      </c>
      <c r="Q197" s="125">
        <v>0</v>
      </c>
      <c r="R197" s="125">
        <f>Q197*H197</f>
        <v>0</v>
      </c>
      <c r="S197" s="125">
        <v>0</v>
      </c>
      <c r="T197" s="126">
        <f>S197*H197</f>
        <v>0</v>
      </c>
      <c r="AR197" s="127" t="s">
        <v>191</v>
      </c>
      <c r="AT197" s="127" t="s">
        <v>118</v>
      </c>
      <c r="AU197" s="127" t="s">
        <v>71</v>
      </c>
      <c r="AY197" s="14" t="s">
        <v>113</v>
      </c>
      <c r="BE197" s="128">
        <f>IF(N197="základní",J197,0)</f>
        <v>0</v>
      </c>
      <c r="BF197" s="128">
        <f>IF(N197="snížená",J197,0)</f>
        <v>0</v>
      </c>
      <c r="BG197" s="128">
        <f>IF(N197="zákl. přenesená",J197,0)</f>
        <v>0</v>
      </c>
      <c r="BH197" s="128">
        <f>IF(N197="sníž. přenesená",J197,0)</f>
        <v>0</v>
      </c>
      <c r="BI197" s="128">
        <f>IF(N197="nulová",J197,0)</f>
        <v>0</v>
      </c>
      <c r="BJ197" s="14" t="s">
        <v>14</v>
      </c>
      <c r="BK197" s="128">
        <f>ROUND(I197*H197,2)</f>
        <v>0</v>
      </c>
      <c r="BL197" s="14" t="s">
        <v>191</v>
      </c>
      <c r="BM197" s="127" t="s">
        <v>368</v>
      </c>
    </row>
    <row r="198" spans="2:65" s="1" customFormat="1" ht="11.25">
      <c r="B198" s="26"/>
      <c r="D198" s="129" t="s">
        <v>126</v>
      </c>
      <c r="F198" s="130" t="s">
        <v>369</v>
      </c>
      <c r="L198" s="26"/>
      <c r="M198" s="131"/>
      <c r="T198" s="47"/>
      <c r="AT198" s="14" t="s">
        <v>126</v>
      </c>
      <c r="AU198" s="14" t="s">
        <v>71</v>
      </c>
    </row>
    <row r="199" spans="2:65" s="11" customFormat="1" ht="22.9" customHeight="1">
      <c r="B199" s="105"/>
      <c r="D199" s="106" t="s">
        <v>63</v>
      </c>
      <c r="E199" s="114" t="s">
        <v>370</v>
      </c>
      <c r="F199" s="114" t="s">
        <v>371</v>
      </c>
      <c r="J199" s="115">
        <f>BK199</f>
        <v>0</v>
      </c>
      <c r="L199" s="105"/>
      <c r="M199" s="109"/>
      <c r="P199" s="110">
        <f>SUM(P200:P211)</f>
        <v>1157.617137</v>
      </c>
      <c r="R199" s="110">
        <f>SUM(R200:R211)</f>
        <v>0.82243648999999996</v>
      </c>
      <c r="T199" s="111">
        <f>SUM(T200:T211)</f>
        <v>0</v>
      </c>
      <c r="AR199" s="106" t="s">
        <v>71</v>
      </c>
      <c r="AT199" s="112" t="s">
        <v>63</v>
      </c>
      <c r="AU199" s="112" t="s">
        <v>14</v>
      </c>
      <c r="AY199" s="106" t="s">
        <v>113</v>
      </c>
      <c r="BK199" s="113">
        <f>SUM(BK200:BK211)</f>
        <v>0</v>
      </c>
    </row>
    <row r="200" spans="2:65" s="1" customFormat="1" ht="24.2" customHeight="1">
      <c r="B200" s="116"/>
      <c r="C200" s="117" t="s">
        <v>372</v>
      </c>
      <c r="D200" s="117" t="s">
        <v>118</v>
      </c>
      <c r="E200" s="118" t="s">
        <v>373</v>
      </c>
      <c r="F200" s="119" t="s">
        <v>374</v>
      </c>
      <c r="G200" s="120" t="s">
        <v>121</v>
      </c>
      <c r="H200" s="121">
        <v>330.32400000000001</v>
      </c>
      <c r="I200" s="277"/>
      <c r="J200" s="122">
        <f>ROUND(I200*H200,2)</f>
        <v>0</v>
      </c>
      <c r="K200" s="119" t="s">
        <v>122</v>
      </c>
      <c r="L200" s="26"/>
      <c r="M200" s="123" t="s">
        <v>3</v>
      </c>
      <c r="N200" s="124" t="s">
        <v>35</v>
      </c>
      <c r="O200" s="125">
        <v>0.30399999999999999</v>
      </c>
      <c r="P200" s="125">
        <f>O200*H200</f>
        <v>100.418496</v>
      </c>
      <c r="Q200" s="125">
        <v>3.6999999999999999E-4</v>
      </c>
      <c r="R200" s="125">
        <f>Q200*H200</f>
        <v>0.12221988</v>
      </c>
      <c r="S200" s="125">
        <v>0</v>
      </c>
      <c r="T200" s="126">
        <f>S200*H200</f>
        <v>0</v>
      </c>
      <c r="AR200" s="127" t="s">
        <v>191</v>
      </c>
      <c r="AT200" s="127" t="s">
        <v>118</v>
      </c>
      <c r="AU200" s="127" t="s">
        <v>71</v>
      </c>
      <c r="AY200" s="14" t="s">
        <v>113</v>
      </c>
      <c r="BE200" s="128">
        <f>IF(N200="základní",J200,0)</f>
        <v>0</v>
      </c>
      <c r="BF200" s="128">
        <f>IF(N200="snížená",J200,0)</f>
        <v>0</v>
      </c>
      <c r="BG200" s="128">
        <f>IF(N200="zákl. přenesená",J200,0)</f>
        <v>0</v>
      </c>
      <c r="BH200" s="128">
        <f>IF(N200="sníž. přenesená",J200,0)</f>
        <v>0</v>
      </c>
      <c r="BI200" s="128">
        <f>IF(N200="nulová",J200,0)</f>
        <v>0</v>
      </c>
      <c r="BJ200" s="14" t="s">
        <v>14</v>
      </c>
      <c r="BK200" s="128">
        <f>ROUND(I200*H200,2)</f>
        <v>0</v>
      </c>
      <c r="BL200" s="14" t="s">
        <v>191</v>
      </c>
      <c r="BM200" s="127" t="s">
        <v>375</v>
      </c>
    </row>
    <row r="201" spans="2:65" s="1" customFormat="1" ht="11.25">
      <c r="B201" s="26"/>
      <c r="D201" s="129" t="s">
        <v>126</v>
      </c>
      <c r="F201" s="130" t="s">
        <v>376</v>
      </c>
      <c r="L201" s="26"/>
      <c r="M201" s="131"/>
      <c r="T201" s="47"/>
      <c r="AT201" s="14" t="s">
        <v>126</v>
      </c>
      <c r="AU201" s="14" t="s">
        <v>71</v>
      </c>
    </row>
    <row r="202" spans="2:65" s="1" customFormat="1" ht="24.2" customHeight="1">
      <c r="B202" s="116"/>
      <c r="C202" s="117" t="s">
        <v>377</v>
      </c>
      <c r="D202" s="117" t="s">
        <v>118</v>
      </c>
      <c r="E202" s="118" t="s">
        <v>378</v>
      </c>
      <c r="F202" s="119" t="s">
        <v>379</v>
      </c>
      <c r="G202" s="120" t="s">
        <v>121</v>
      </c>
      <c r="H202" s="121">
        <v>1532.203</v>
      </c>
      <c r="I202" s="277"/>
      <c r="J202" s="122">
        <f>ROUND(I202*H202,2)</f>
        <v>0</v>
      </c>
      <c r="K202" s="119" t="s">
        <v>122</v>
      </c>
      <c r="L202" s="26"/>
      <c r="M202" s="123" t="s">
        <v>3</v>
      </c>
      <c r="N202" s="124" t="s">
        <v>35</v>
      </c>
      <c r="O202" s="125">
        <v>0.29499999999999998</v>
      </c>
      <c r="P202" s="125">
        <f>O202*H202</f>
        <v>451.99988499999995</v>
      </c>
      <c r="Q202" s="125">
        <v>0</v>
      </c>
      <c r="R202" s="125">
        <f>Q202*H202</f>
        <v>0</v>
      </c>
      <c r="S202" s="125">
        <v>0</v>
      </c>
      <c r="T202" s="126">
        <f>S202*H202</f>
        <v>0</v>
      </c>
      <c r="AR202" s="127" t="s">
        <v>191</v>
      </c>
      <c r="AT202" s="127" t="s">
        <v>118</v>
      </c>
      <c r="AU202" s="127" t="s">
        <v>71</v>
      </c>
      <c r="AY202" s="14" t="s">
        <v>113</v>
      </c>
      <c r="BE202" s="128">
        <f>IF(N202="základní",J202,0)</f>
        <v>0</v>
      </c>
      <c r="BF202" s="128">
        <f>IF(N202="snížená",J202,0)</f>
        <v>0</v>
      </c>
      <c r="BG202" s="128">
        <f>IF(N202="zákl. přenesená",J202,0)</f>
        <v>0</v>
      </c>
      <c r="BH202" s="128">
        <f>IF(N202="sníž. přenesená",J202,0)</f>
        <v>0</v>
      </c>
      <c r="BI202" s="128">
        <f>IF(N202="nulová",J202,0)</f>
        <v>0</v>
      </c>
      <c r="BJ202" s="14" t="s">
        <v>14</v>
      </c>
      <c r="BK202" s="128">
        <f>ROUND(I202*H202,2)</f>
        <v>0</v>
      </c>
      <c r="BL202" s="14" t="s">
        <v>191</v>
      </c>
      <c r="BM202" s="127" t="s">
        <v>380</v>
      </c>
    </row>
    <row r="203" spans="2:65" s="1" customFormat="1" ht="11.25">
      <c r="B203" s="26"/>
      <c r="D203" s="129" t="s">
        <v>126</v>
      </c>
      <c r="F203" s="130" t="s">
        <v>381</v>
      </c>
      <c r="L203" s="26"/>
      <c r="M203" s="131"/>
      <c r="T203" s="47"/>
      <c r="AT203" s="14" t="s">
        <v>126</v>
      </c>
      <c r="AU203" s="14" t="s">
        <v>71</v>
      </c>
    </row>
    <row r="204" spans="2:65" s="1" customFormat="1" ht="24.2" customHeight="1">
      <c r="B204" s="116"/>
      <c r="C204" s="117" t="s">
        <v>382</v>
      </c>
      <c r="D204" s="117" t="s">
        <v>118</v>
      </c>
      <c r="E204" s="118" t="s">
        <v>383</v>
      </c>
      <c r="F204" s="119" t="s">
        <v>384</v>
      </c>
      <c r="G204" s="120" t="s">
        <v>121</v>
      </c>
      <c r="H204" s="121">
        <v>1532.203</v>
      </c>
      <c r="I204" s="277"/>
      <c r="J204" s="122">
        <f>ROUND(I204*H204,2)</f>
        <v>0</v>
      </c>
      <c r="K204" s="119" t="s">
        <v>122</v>
      </c>
      <c r="L204" s="26"/>
      <c r="M204" s="123" t="s">
        <v>3</v>
      </c>
      <c r="N204" s="124" t="s">
        <v>35</v>
      </c>
      <c r="O204" s="125">
        <v>0.184</v>
      </c>
      <c r="P204" s="125">
        <f>O204*H204</f>
        <v>281.92535199999998</v>
      </c>
      <c r="Q204" s="125">
        <v>1.6000000000000001E-4</v>
      </c>
      <c r="R204" s="125">
        <f>Q204*H204</f>
        <v>0.24515248000000001</v>
      </c>
      <c r="S204" s="125">
        <v>0</v>
      </c>
      <c r="T204" s="126">
        <f>S204*H204</f>
        <v>0</v>
      </c>
      <c r="AR204" s="127" t="s">
        <v>191</v>
      </c>
      <c r="AT204" s="127" t="s">
        <v>118</v>
      </c>
      <c r="AU204" s="127" t="s">
        <v>71</v>
      </c>
      <c r="AY204" s="14" t="s">
        <v>113</v>
      </c>
      <c r="BE204" s="128">
        <f>IF(N204="základní",J204,0)</f>
        <v>0</v>
      </c>
      <c r="BF204" s="128">
        <f>IF(N204="snížená",J204,0)</f>
        <v>0</v>
      </c>
      <c r="BG204" s="128">
        <f>IF(N204="zákl. přenesená",J204,0)</f>
        <v>0</v>
      </c>
      <c r="BH204" s="128">
        <f>IF(N204="sníž. přenesená",J204,0)</f>
        <v>0</v>
      </c>
      <c r="BI204" s="128">
        <f>IF(N204="nulová",J204,0)</f>
        <v>0</v>
      </c>
      <c r="BJ204" s="14" t="s">
        <v>14</v>
      </c>
      <c r="BK204" s="128">
        <f>ROUND(I204*H204,2)</f>
        <v>0</v>
      </c>
      <c r="BL204" s="14" t="s">
        <v>191</v>
      </c>
      <c r="BM204" s="127" t="s">
        <v>385</v>
      </c>
    </row>
    <row r="205" spans="2:65" s="1" customFormat="1" ht="11.25">
      <c r="B205" s="26"/>
      <c r="D205" s="129" t="s">
        <v>126</v>
      </c>
      <c r="F205" s="130" t="s">
        <v>386</v>
      </c>
      <c r="L205" s="26"/>
      <c r="M205" s="131"/>
      <c r="T205" s="47"/>
      <c r="AT205" s="14" t="s">
        <v>126</v>
      </c>
      <c r="AU205" s="14" t="s">
        <v>71</v>
      </c>
    </row>
    <row r="206" spans="2:65" s="1" customFormat="1" ht="24.2" customHeight="1">
      <c r="B206" s="116"/>
      <c r="C206" s="117" t="s">
        <v>387</v>
      </c>
      <c r="D206" s="117" t="s">
        <v>118</v>
      </c>
      <c r="E206" s="118" t="s">
        <v>388</v>
      </c>
      <c r="F206" s="119" t="s">
        <v>389</v>
      </c>
      <c r="G206" s="120" t="s">
        <v>121</v>
      </c>
      <c r="H206" s="121">
        <v>1532.203</v>
      </c>
      <c r="I206" s="277"/>
      <c r="J206" s="122">
        <f>ROUND(I206*H206,2)</f>
        <v>0</v>
      </c>
      <c r="K206" s="119" t="s">
        <v>122</v>
      </c>
      <c r="L206" s="26"/>
      <c r="M206" s="123" t="s">
        <v>3</v>
      </c>
      <c r="N206" s="124" t="s">
        <v>35</v>
      </c>
      <c r="O206" s="125">
        <v>0.17199999999999999</v>
      </c>
      <c r="P206" s="125">
        <f>O206*H206</f>
        <v>263.53891599999997</v>
      </c>
      <c r="Q206" s="125">
        <v>1.7000000000000001E-4</v>
      </c>
      <c r="R206" s="125">
        <f>Q206*H206</f>
        <v>0.26047450999999999</v>
      </c>
      <c r="S206" s="125">
        <v>0</v>
      </c>
      <c r="T206" s="126">
        <f>S206*H206</f>
        <v>0</v>
      </c>
      <c r="AR206" s="127" t="s">
        <v>191</v>
      </c>
      <c r="AT206" s="127" t="s">
        <v>118</v>
      </c>
      <c r="AU206" s="127" t="s">
        <v>71</v>
      </c>
      <c r="AY206" s="14" t="s">
        <v>113</v>
      </c>
      <c r="BE206" s="128">
        <f>IF(N206="základní",J206,0)</f>
        <v>0</v>
      </c>
      <c r="BF206" s="128">
        <f>IF(N206="snížená",J206,0)</f>
        <v>0</v>
      </c>
      <c r="BG206" s="128">
        <f>IF(N206="zákl. přenesená",J206,0)</f>
        <v>0</v>
      </c>
      <c r="BH206" s="128">
        <f>IF(N206="sníž. přenesená",J206,0)</f>
        <v>0</v>
      </c>
      <c r="BI206" s="128">
        <f>IF(N206="nulová",J206,0)</f>
        <v>0</v>
      </c>
      <c r="BJ206" s="14" t="s">
        <v>14</v>
      </c>
      <c r="BK206" s="128">
        <f>ROUND(I206*H206,2)</f>
        <v>0</v>
      </c>
      <c r="BL206" s="14" t="s">
        <v>191</v>
      </c>
      <c r="BM206" s="127" t="s">
        <v>390</v>
      </c>
    </row>
    <row r="207" spans="2:65" s="1" customFormat="1" ht="11.25">
      <c r="B207" s="26"/>
      <c r="D207" s="129" t="s">
        <v>126</v>
      </c>
      <c r="F207" s="130" t="s">
        <v>391</v>
      </c>
      <c r="L207" s="26"/>
      <c r="M207" s="131"/>
      <c r="T207" s="47"/>
      <c r="AT207" s="14" t="s">
        <v>126</v>
      </c>
      <c r="AU207" s="14" t="s">
        <v>71</v>
      </c>
    </row>
    <row r="208" spans="2:65" s="1" customFormat="1" ht="37.9" customHeight="1">
      <c r="B208" s="116"/>
      <c r="C208" s="117" t="s">
        <v>392</v>
      </c>
      <c r="D208" s="117" t="s">
        <v>118</v>
      </c>
      <c r="E208" s="118" t="s">
        <v>393</v>
      </c>
      <c r="F208" s="119" t="s">
        <v>394</v>
      </c>
      <c r="G208" s="120" t="s">
        <v>121</v>
      </c>
      <c r="H208" s="121">
        <v>226.267</v>
      </c>
      <c r="I208" s="277"/>
      <c r="J208" s="122">
        <f>ROUND(I208*H208,2)</f>
        <v>0</v>
      </c>
      <c r="K208" s="119" t="s">
        <v>122</v>
      </c>
      <c r="L208" s="26"/>
      <c r="M208" s="123" t="s">
        <v>3</v>
      </c>
      <c r="N208" s="124" t="s">
        <v>35</v>
      </c>
      <c r="O208" s="125">
        <v>7.4999999999999997E-2</v>
      </c>
      <c r="P208" s="125">
        <f>O208*H208</f>
        <v>16.970025</v>
      </c>
      <c r="Q208" s="125">
        <v>1.3999999999999999E-4</v>
      </c>
      <c r="R208" s="125">
        <f>Q208*H208</f>
        <v>3.1677379999999998E-2</v>
      </c>
      <c r="S208" s="125">
        <v>0</v>
      </c>
      <c r="T208" s="126">
        <f>S208*H208</f>
        <v>0</v>
      </c>
      <c r="AR208" s="127" t="s">
        <v>191</v>
      </c>
      <c r="AT208" s="127" t="s">
        <v>118</v>
      </c>
      <c r="AU208" s="127" t="s">
        <v>71</v>
      </c>
      <c r="AY208" s="14" t="s">
        <v>113</v>
      </c>
      <c r="BE208" s="128">
        <f>IF(N208="základní",J208,0)</f>
        <v>0</v>
      </c>
      <c r="BF208" s="128">
        <f>IF(N208="snížená",J208,0)</f>
        <v>0</v>
      </c>
      <c r="BG208" s="128">
        <f>IF(N208="zákl. přenesená",J208,0)</f>
        <v>0</v>
      </c>
      <c r="BH208" s="128">
        <f>IF(N208="sníž. přenesená",J208,0)</f>
        <v>0</v>
      </c>
      <c r="BI208" s="128">
        <f>IF(N208="nulová",J208,0)</f>
        <v>0</v>
      </c>
      <c r="BJ208" s="14" t="s">
        <v>14</v>
      </c>
      <c r="BK208" s="128">
        <f>ROUND(I208*H208,2)</f>
        <v>0</v>
      </c>
      <c r="BL208" s="14" t="s">
        <v>191</v>
      </c>
      <c r="BM208" s="127" t="s">
        <v>395</v>
      </c>
    </row>
    <row r="209" spans="2:65" s="1" customFormat="1" ht="11.25">
      <c r="B209" s="26"/>
      <c r="D209" s="129" t="s">
        <v>126</v>
      </c>
      <c r="F209" s="130" t="s">
        <v>396</v>
      </c>
      <c r="L209" s="26"/>
      <c r="M209" s="131"/>
      <c r="T209" s="47"/>
      <c r="AT209" s="14" t="s">
        <v>126</v>
      </c>
      <c r="AU209" s="14" t="s">
        <v>71</v>
      </c>
    </row>
    <row r="210" spans="2:65" s="1" customFormat="1" ht="44.25" customHeight="1">
      <c r="B210" s="116"/>
      <c r="C210" s="117" t="s">
        <v>397</v>
      </c>
      <c r="D210" s="117" t="s">
        <v>118</v>
      </c>
      <c r="E210" s="118" t="s">
        <v>398</v>
      </c>
      <c r="F210" s="119" t="s">
        <v>399</v>
      </c>
      <c r="G210" s="120" t="s">
        <v>121</v>
      </c>
      <c r="H210" s="121">
        <v>226.267</v>
      </c>
      <c r="I210" s="277"/>
      <c r="J210" s="122">
        <f>ROUND(I210*H210,2)</f>
        <v>0</v>
      </c>
      <c r="K210" s="119" t="s">
        <v>122</v>
      </c>
      <c r="L210" s="26"/>
      <c r="M210" s="123" t="s">
        <v>3</v>
      </c>
      <c r="N210" s="124" t="s">
        <v>35</v>
      </c>
      <c r="O210" s="125">
        <v>0.189</v>
      </c>
      <c r="P210" s="125">
        <f>O210*H210</f>
        <v>42.764462999999999</v>
      </c>
      <c r="Q210" s="125">
        <v>7.2000000000000005E-4</v>
      </c>
      <c r="R210" s="125">
        <f>Q210*H210</f>
        <v>0.16291224000000001</v>
      </c>
      <c r="S210" s="125">
        <v>0</v>
      </c>
      <c r="T210" s="126">
        <f>S210*H210</f>
        <v>0</v>
      </c>
      <c r="AR210" s="127" t="s">
        <v>191</v>
      </c>
      <c r="AT210" s="127" t="s">
        <v>118</v>
      </c>
      <c r="AU210" s="127" t="s">
        <v>71</v>
      </c>
      <c r="AY210" s="14" t="s">
        <v>113</v>
      </c>
      <c r="BE210" s="128">
        <f>IF(N210="základní",J210,0)</f>
        <v>0</v>
      </c>
      <c r="BF210" s="128">
        <f>IF(N210="snížená",J210,0)</f>
        <v>0</v>
      </c>
      <c r="BG210" s="128">
        <f>IF(N210="zákl. přenesená",J210,0)</f>
        <v>0</v>
      </c>
      <c r="BH210" s="128">
        <f>IF(N210="sníž. přenesená",J210,0)</f>
        <v>0</v>
      </c>
      <c r="BI210" s="128">
        <f>IF(N210="nulová",J210,0)</f>
        <v>0</v>
      </c>
      <c r="BJ210" s="14" t="s">
        <v>14</v>
      </c>
      <c r="BK210" s="128">
        <f>ROUND(I210*H210,2)</f>
        <v>0</v>
      </c>
      <c r="BL210" s="14" t="s">
        <v>191</v>
      </c>
      <c r="BM210" s="127" t="s">
        <v>400</v>
      </c>
    </row>
    <row r="211" spans="2:65" s="1" customFormat="1" ht="11.25">
      <c r="B211" s="26"/>
      <c r="D211" s="129" t="s">
        <v>126</v>
      </c>
      <c r="F211" s="130" t="s">
        <v>401</v>
      </c>
      <c r="L211" s="26"/>
      <c r="M211" s="131"/>
      <c r="T211" s="47"/>
      <c r="AT211" s="14" t="s">
        <v>126</v>
      </c>
      <c r="AU211" s="14" t="s">
        <v>71</v>
      </c>
    </row>
    <row r="212" spans="2:65" s="11" customFormat="1" ht="22.9" customHeight="1">
      <c r="B212" s="105"/>
      <c r="D212" s="106" t="s">
        <v>63</v>
      </c>
      <c r="E212" s="114" t="s">
        <v>402</v>
      </c>
      <c r="F212" s="114" t="s">
        <v>403</v>
      </c>
      <c r="J212" s="115">
        <f>BK212</f>
        <v>0</v>
      </c>
      <c r="L212" s="105"/>
      <c r="M212" s="109"/>
      <c r="P212" s="110">
        <f>SUM(P213:P216)</f>
        <v>9.9959999999999987</v>
      </c>
      <c r="R212" s="110">
        <f>SUM(R213:R216)</f>
        <v>4.3732500000000001E-2</v>
      </c>
      <c r="T212" s="111">
        <f>SUM(T213:T216)</f>
        <v>0</v>
      </c>
      <c r="AR212" s="106" t="s">
        <v>71</v>
      </c>
      <c r="AT212" s="112" t="s">
        <v>63</v>
      </c>
      <c r="AU212" s="112" t="s">
        <v>14</v>
      </c>
      <c r="AY212" s="106" t="s">
        <v>113</v>
      </c>
      <c r="BK212" s="113">
        <f>SUM(BK213:BK216)</f>
        <v>0</v>
      </c>
    </row>
    <row r="213" spans="2:65" s="1" customFormat="1" ht="33" customHeight="1">
      <c r="B213" s="116"/>
      <c r="C213" s="117" t="s">
        <v>404</v>
      </c>
      <c r="D213" s="117" t="s">
        <v>118</v>
      </c>
      <c r="E213" s="118" t="s">
        <v>405</v>
      </c>
      <c r="F213" s="119" t="s">
        <v>406</v>
      </c>
      <c r="G213" s="120" t="s">
        <v>121</v>
      </c>
      <c r="H213" s="121">
        <v>89.25</v>
      </c>
      <c r="I213" s="277"/>
      <c r="J213" s="122">
        <f>ROUND(I213*H213,2)</f>
        <v>0</v>
      </c>
      <c r="K213" s="119" t="s">
        <v>122</v>
      </c>
      <c r="L213" s="26"/>
      <c r="M213" s="123" t="s">
        <v>3</v>
      </c>
      <c r="N213" s="124" t="s">
        <v>35</v>
      </c>
      <c r="O213" s="125">
        <v>3.7999999999999999E-2</v>
      </c>
      <c r="P213" s="125">
        <f>O213*H213</f>
        <v>3.3914999999999997</v>
      </c>
      <c r="Q213" s="125">
        <v>2.0000000000000001E-4</v>
      </c>
      <c r="R213" s="125">
        <f>Q213*H213</f>
        <v>1.7850000000000001E-2</v>
      </c>
      <c r="S213" s="125">
        <v>0</v>
      </c>
      <c r="T213" s="126">
        <f>S213*H213</f>
        <v>0</v>
      </c>
      <c r="AR213" s="127" t="s">
        <v>191</v>
      </c>
      <c r="AT213" s="127" t="s">
        <v>118</v>
      </c>
      <c r="AU213" s="127" t="s">
        <v>71</v>
      </c>
      <c r="AY213" s="14" t="s">
        <v>113</v>
      </c>
      <c r="BE213" s="128">
        <f>IF(N213="základní",J213,0)</f>
        <v>0</v>
      </c>
      <c r="BF213" s="128">
        <f>IF(N213="snížená",J213,0)</f>
        <v>0</v>
      </c>
      <c r="BG213" s="128">
        <f>IF(N213="zákl. přenesená",J213,0)</f>
        <v>0</v>
      </c>
      <c r="BH213" s="128">
        <f>IF(N213="sníž. přenesená",J213,0)</f>
        <v>0</v>
      </c>
      <c r="BI213" s="128">
        <f>IF(N213="nulová",J213,0)</f>
        <v>0</v>
      </c>
      <c r="BJ213" s="14" t="s">
        <v>14</v>
      </c>
      <c r="BK213" s="128">
        <f>ROUND(I213*H213,2)</f>
        <v>0</v>
      </c>
      <c r="BL213" s="14" t="s">
        <v>191</v>
      </c>
      <c r="BM213" s="127" t="s">
        <v>407</v>
      </c>
    </row>
    <row r="214" spans="2:65" s="1" customFormat="1" ht="11.25">
      <c r="B214" s="26"/>
      <c r="D214" s="129" t="s">
        <v>126</v>
      </c>
      <c r="F214" s="130" t="s">
        <v>408</v>
      </c>
      <c r="L214" s="26"/>
      <c r="M214" s="131"/>
      <c r="T214" s="47"/>
      <c r="AT214" s="14" t="s">
        <v>126</v>
      </c>
      <c r="AU214" s="14" t="s">
        <v>71</v>
      </c>
    </row>
    <row r="215" spans="2:65" s="1" customFormat="1" ht="37.9" customHeight="1">
      <c r="B215" s="116"/>
      <c r="C215" s="117" t="s">
        <v>409</v>
      </c>
      <c r="D215" s="117" t="s">
        <v>118</v>
      </c>
      <c r="E215" s="118" t="s">
        <v>410</v>
      </c>
      <c r="F215" s="119" t="s">
        <v>411</v>
      </c>
      <c r="G215" s="120" t="s">
        <v>121</v>
      </c>
      <c r="H215" s="121">
        <v>89.25</v>
      </c>
      <c r="I215" s="277"/>
      <c r="J215" s="122">
        <f>ROUND(I215*H215,2)</f>
        <v>0</v>
      </c>
      <c r="K215" s="119" t="s">
        <v>122</v>
      </c>
      <c r="L215" s="26"/>
      <c r="M215" s="123" t="s">
        <v>3</v>
      </c>
      <c r="N215" s="124" t="s">
        <v>35</v>
      </c>
      <c r="O215" s="125">
        <v>7.3999999999999996E-2</v>
      </c>
      <c r="P215" s="125">
        <f>O215*H215</f>
        <v>6.6044999999999998</v>
      </c>
      <c r="Q215" s="125">
        <v>2.9E-4</v>
      </c>
      <c r="R215" s="125">
        <f>Q215*H215</f>
        <v>2.5882499999999999E-2</v>
      </c>
      <c r="S215" s="125">
        <v>0</v>
      </c>
      <c r="T215" s="126">
        <f>S215*H215</f>
        <v>0</v>
      </c>
      <c r="AR215" s="127" t="s">
        <v>191</v>
      </c>
      <c r="AT215" s="127" t="s">
        <v>118</v>
      </c>
      <c r="AU215" s="127" t="s">
        <v>71</v>
      </c>
      <c r="AY215" s="14" t="s">
        <v>113</v>
      </c>
      <c r="BE215" s="128">
        <f>IF(N215="základní",J215,0)</f>
        <v>0</v>
      </c>
      <c r="BF215" s="128">
        <f>IF(N215="snížená",J215,0)</f>
        <v>0</v>
      </c>
      <c r="BG215" s="128">
        <f>IF(N215="zákl. přenesená",J215,0)</f>
        <v>0</v>
      </c>
      <c r="BH215" s="128">
        <f>IF(N215="sníž. přenesená",J215,0)</f>
        <v>0</v>
      </c>
      <c r="BI215" s="128">
        <f>IF(N215="nulová",J215,0)</f>
        <v>0</v>
      </c>
      <c r="BJ215" s="14" t="s">
        <v>14</v>
      </c>
      <c r="BK215" s="128">
        <f>ROUND(I215*H215,2)</f>
        <v>0</v>
      </c>
      <c r="BL215" s="14" t="s">
        <v>191</v>
      </c>
      <c r="BM215" s="127" t="s">
        <v>412</v>
      </c>
    </row>
    <row r="216" spans="2:65" s="1" customFormat="1" ht="11.25">
      <c r="B216" s="26"/>
      <c r="D216" s="129" t="s">
        <v>126</v>
      </c>
      <c r="F216" s="130" t="s">
        <v>413</v>
      </c>
      <c r="L216" s="26"/>
      <c r="M216" s="131"/>
      <c r="T216" s="47"/>
      <c r="AT216" s="14" t="s">
        <v>126</v>
      </c>
      <c r="AU216" s="14" t="s">
        <v>71</v>
      </c>
    </row>
    <row r="217" spans="2:65" s="11" customFormat="1" ht="25.9" customHeight="1">
      <c r="B217" s="105"/>
      <c r="D217" s="106" t="s">
        <v>63</v>
      </c>
      <c r="E217" s="107" t="s">
        <v>414</v>
      </c>
      <c r="F217" s="107" t="s">
        <v>415</v>
      </c>
      <c r="J217" s="108">
        <f>BK217</f>
        <v>0</v>
      </c>
      <c r="L217" s="105"/>
      <c r="M217" s="109"/>
      <c r="P217" s="110">
        <f>P218</f>
        <v>0</v>
      </c>
      <c r="R217" s="110">
        <f>R218</f>
        <v>0</v>
      </c>
      <c r="T217" s="111">
        <f>T218</f>
        <v>0</v>
      </c>
      <c r="AR217" s="106" t="s">
        <v>144</v>
      </c>
      <c r="AT217" s="112" t="s">
        <v>63</v>
      </c>
      <c r="AU217" s="112" t="s">
        <v>64</v>
      </c>
      <c r="AY217" s="106" t="s">
        <v>113</v>
      </c>
      <c r="BK217" s="113">
        <f>BK218</f>
        <v>0</v>
      </c>
    </row>
    <row r="218" spans="2:65" s="1" customFormat="1" ht="16.5" customHeight="1">
      <c r="B218" s="116"/>
      <c r="C218" s="117" t="s">
        <v>416</v>
      </c>
      <c r="D218" s="117" t="s">
        <v>118</v>
      </c>
      <c r="E218" s="118" t="s">
        <v>417</v>
      </c>
      <c r="F218" s="119" t="s">
        <v>415</v>
      </c>
      <c r="G218" s="120" t="s">
        <v>367</v>
      </c>
      <c r="H218" s="279"/>
      <c r="I218" s="277"/>
      <c r="J218" s="122">
        <f>ROUND(I218*H218,2)</f>
        <v>0</v>
      </c>
      <c r="K218" s="119" t="s">
        <v>3</v>
      </c>
      <c r="L218" s="26"/>
      <c r="M218" s="141" t="s">
        <v>3</v>
      </c>
      <c r="N218" s="142" t="s">
        <v>35</v>
      </c>
      <c r="O218" s="143">
        <v>0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27" t="s">
        <v>123</v>
      </c>
      <c r="AT218" s="127" t="s">
        <v>118</v>
      </c>
      <c r="AU218" s="127" t="s">
        <v>14</v>
      </c>
      <c r="AY218" s="14" t="s">
        <v>113</v>
      </c>
      <c r="BE218" s="128">
        <f>IF(N218="základní",J218,0)</f>
        <v>0</v>
      </c>
      <c r="BF218" s="128">
        <f>IF(N218="snížená",J218,0)</f>
        <v>0</v>
      </c>
      <c r="BG218" s="128">
        <f>IF(N218="zákl. přenesená",J218,0)</f>
        <v>0</v>
      </c>
      <c r="BH218" s="128">
        <f>IF(N218="sníž. přenesená",J218,0)</f>
        <v>0</v>
      </c>
      <c r="BI218" s="128">
        <f>IF(N218="nulová",J218,0)</f>
        <v>0</v>
      </c>
      <c r="BJ218" s="14" t="s">
        <v>14</v>
      </c>
      <c r="BK218" s="128">
        <f>ROUND(I218*H218,2)</f>
        <v>0</v>
      </c>
      <c r="BL218" s="14" t="s">
        <v>123</v>
      </c>
      <c r="BM218" s="127" t="s">
        <v>418</v>
      </c>
    </row>
    <row r="219" spans="2:65" s="1" customFormat="1" ht="6.95" customHeight="1">
      <c r="B219" s="35"/>
      <c r="C219" s="36"/>
      <c r="D219" s="36"/>
      <c r="E219" s="36"/>
      <c r="F219" s="36"/>
      <c r="G219" s="36"/>
      <c r="H219" s="36"/>
      <c r="I219" s="36"/>
      <c r="J219" s="36"/>
      <c r="K219" s="36"/>
      <c r="L219" s="26"/>
    </row>
  </sheetData>
  <autoFilter ref="C97:K218" xr:uid="{00000000-0009-0000-0000-000001000000}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100-000000000000}"/>
    <hyperlink ref="F105" r:id="rId2" xr:uid="{00000000-0004-0000-0100-000001000000}"/>
    <hyperlink ref="F108" r:id="rId3" xr:uid="{00000000-0004-0000-0100-000002000000}"/>
    <hyperlink ref="F110" r:id="rId4" xr:uid="{00000000-0004-0000-0100-000003000000}"/>
    <hyperlink ref="F113" r:id="rId5" xr:uid="{00000000-0004-0000-0100-000004000000}"/>
    <hyperlink ref="F118" r:id="rId6" xr:uid="{00000000-0004-0000-0100-000005000000}"/>
    <hyperlink ref="F120" r:id="rId7" xr:uid="{00000000-0004-0000-0100-000006000000}"/>
    <hyperlink ref="F122" r:id="rId8" xr:uid="{00000000-0004-0000-0100-000007000000}"/>
    <hyperlink ref="F124" r:id="rId9" xr:uid="{00000000-0004-0000-0100-000008000000}"/>
    <hyperlink ref="F126" r:id="rId10" xr:uid="{00000000-0004-0000-0100-000009000000}"/>
    <hyperlink ref="F128" r:id="rId11" xr:uid="{00000000-0004-0000-0100-00000A000000}"/>
    <hyperlink ref="F131" r:id="rId12" xr:uid="{00000000-0004-0000-0100-00000B000000}"/>
    <hyperlink ref="F134" r:id="rId13" xr:uid="{00000000-0004-0000-0100-00000C000000}"/>
    <hyperlink ref="F136" r:id="rId14" xr:uid="{00000000-0004-0000-0100-00000D000000}"/>
    <hyperlink ref="F138" r:id="rId15" xr:uid="{00000000-0004-0000-0100-00000E000000}"/>
    <hyperlink ref="F141" r:id="rId16" xr:uid="{00000000-0004-0000-0100-00000F000000}"/>
    <hyperlink ref="F144" r:id="rId17" xr:uid="{00000000-0004-0000-0100-000010000000}"/>
    <hyperlink ref="F151" r:id="rId18" xr:uid="{00000000-0004-0000-0100-000011000000}"/>
    <hyperlink ref="F153" r:id="rId19" xr:uid="{00000000-0004-0000-0100-000012000000}"/>
    <hyperlink ref="F156" r:id="rId20" xr:uid="{00000000-0004-0000-0100-000013000000}"/>
    <hyperlink ref="F159" r:id="rId21" xr:uid="{00000000-0004-0000-0100-000014000000}"/>
    <hyperlink ref="F161" r:id="rId22" xr:uid="{00000000-0004-0000-0100-000015000000}"/>
    <hyperlink ref="F164" r:id="rId23" xr:uid="{00000000-0004-0000-0100-000016000000}"/>
    <hyperlink ref="F166" r:id="rId24" xr:uid="{00000000-0004-0000-0100-000017000000}"/>
    <hyperlink ref="F168" r:id="rId25" xr:uid="{00000000-0004-0000-0100-000018000000}"/>
    <hyperlink ref="F170" r:id="rId26" xr:uid="{00000000-0004-0000-0100-000019000000}"/>
    <hyperlink ref="F172" r:id="rId27" xr:uid="{00000000-0004-0000-0100-00001A000000}"/>
    <hyperlink ref="F174" r:id="rId28" xr:uid="{00000000-0004-0000-0100-00001B000000}"/>
    <hyperlink ref="F176" r:id="rId29" xr:uid="{00000000-0004-0000-0100-00001C000000}"/>
    <hyperlink ref="F178" r:id="rId30" xr:uid="{00000000-0004-0000-0100-00001D000000}"/>
    <hyperlink ref="F180" r:id="rId31" xr:uid="{00000000-0004-0000-0100-00001E000000}"/>
    <hyperlink ref="F182" r:id="rId32" xr:uid="{00000000-0004-0000-0100-00001F000000}"/>
    <hyperlink ref="F184" r:id="rId33" xr:uid="{00000000-0004-0000-0100-000020000000}"/>
    <hyperlink ref="F187" r:id="rId34" xr:uid="{00000000-0004-0000-0100-000021000000}"/>
    <hyperlink ref="F190" r:id="rId35" xr:uid="{00000000-0004-0000-0100-000022000000}"/>
    <hyperlink ref="F192" r:id="rId36" xr:uid="{00000000-0004-0000-0100-000023000000}"/>
    <hyperlink ref="F195" r:id="rId37" xr:uid="{00000000-0004-0000-0100-000024000000}"/>
    <hyperlink ref="F198" r:id="rId38" xr:uid="{00000000-0004-0000-0100-000025000000}"/>
    <hyperlink ref="F201" r:id="rId39" xr:uid="{00000000-0004-0000-0100-000026000000}"/>
    <hyperlink ref="F203" r:id="rId40" xr:uid="{00000000-0004-0000-0100-000027000000}"/>
    <hyperlink ref="F205" r:id="rId41" xr:uid="{00000000-0004-0000-0100-000028000000}"/>
    <hyperlink ref="F207" r:id="rId42" xr:uid="{00000000-0004-0000-0100-000029000000}"/>
    <hyperlink ref="F209" r:id="rId43" xr:uid="{00000000-0004-0000-0100-00002A000000}"/>
    <hyperlink ref="F211" r:id="rId44" xr:uid="{00000000-0004-0000-0100-00002B000000}"/>
    <hyperlink ref="F214" r:id="rId45" xr:uid="{00000000-0004-0000-0100-00002C000000}"/>
    <hyperlink ref="F216" r:id="rId46" xr:uid="{00000000-0004-0000-0100-00002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45" customWidth="1"/>
    <col min="2" max="2" width="1.6640625" style="145" customWidth="1"/>
    <col min="3" max="4" width="5" style="145" customWidth="1"/>
    <col min="5" max="5" width="11.6640625" style="145" customWidth="1"/>
    <col min="6" max="6" width="9.1640625" style="145" customWidth="1"/>
    <col min="7" max="7" width="5" style="145" customWidth="1"/>
    <col min="8" max="8" width="77.83203125" style="145" customWidth="1"/>
    <col min="9" max="10" width="20" style="145" customWidth="1"/>
    <col min="11" max="11" width="1.6640625" style="145" customWidth="1"/>
  </cols>
  <sheetData>
    <row r="1" spans="2:11" customFormat="1" ht="37.5" customHeight="1"/>
    <row r="2" spans="2:11" customFormat="1" ht="7.5" customHeight="1">
      <c r="B2" s="146"/>
      <c r="C2" s="147"/>
      <c r="D2" s="147"/>
      <c r="E2" s="147"/>
      <c r="F2" s="147"/>
      <c r="G2" s="147"/>
      <c r="H2" s="147"/>
      <c r="I2" s="147"/>
      <c r="J2" s="147"/>
      <c r="K2" s="148"/>
    </row>
    <row r="3" spans="2:11" s="12" customFormat="1" ht="45" customHeight="1">
      <c r="B3" s="149"/>
      <c r="C3" s="268" t="s">
        <v>419</v>
      </c>
      <c r="D3" s="268"/>
      <c r="E3" s="268"/>
      <c r="F3" s="268"/>
      <c r="G3" s="268"/>
      <c r="H3" s="268"/>
      <c r="I3" s="268"/>
      <c r="J3" s="268"/>
      <c r="K3" s="150"/>
    </row>
    <row r="4" spans="2:11" customFormat="1" ht="25.5" customHeight="1">
      <c r="B4" s="151"/>
      <c r="C4" s="267" t="s">
        <v>420</v>
      </c>
      <c r="D4" s="267"/>
      <c r="E4" s="267"/>
      <c r="F4" s="267"/>
      <c r="G4" s="267"/>
      <c r="H4" s="267"/>
      <c r="I4" s="267"/>
      <c r="J4" s="267"/>
      <c r="K4" s="152"/>
    </row>
    <row r="5" spans="2:11" customFormat="1" ht="5.25" customHeight="1">
      <c r="B5" s="151"/>
      <c r="C5" s="153"/>
      <c r="D5" s="153"/>
      <c r="E5" s="153"/>
      <c r="F5" s="153"/>
      <c r="G5" s="153"/>
      <c r="H5" s="153"/>
      <c r="I5" s="153"/>
      <c r="J5" s="153"/>
      <c r="K5" s="152"/>
    </row>
    <row r="6" spans="2:11" customFormat="1" ht="15" customHeight="1">
      <c r="B6" s="151"/>
      <c r="C6" s="266" t="s">
        <v>421</v>
      </c>
      <c r="D6" s="266"/>
      <c r="E6" s="266"/>
      <c r="F6" s="266"/>
      <c r="G6" s="266"/>
      <c r="H6" s="266"/>
      <c r="I6" s="266"/>
      <c r="J6" s="266"/>
      <c r="K6" s="152"/>
    </row>
    <row r="7" spans="2:11" customFormat="1" ht="15" customHeight="1">
      <c r="B7" s="155"/>
      <c r="C7" s="266" t="s">
        <v>422</v>
      </c>
      <c r="D7" s="266"/>
      <c r="E7" s="266"/>
      <c r="F7" s="266"/>
      <c r="G7" s="266"/>
      <c r="H7" s="266"/>
      <c r="I7" s="266"/>
      <c r="J7" s="266"/>
      <c r="K7" s="152"/>
    </row>
    <row r="8" spans="2:11" customFormat="1" ht="12.75" customHeight="1">
      <c r="B8" s="155"/>
      <c r="C8" s="154"/>
      <c r="D8" s="154"/>
      <c r="E8" s="154"/>
      <c r="F8" s="154"/>
      <c r="G8" s="154"/>
      <c r="H8" s="154"/>
      <c r="I8" s="154"/>
      <c r="J8" s="154"/>
      <c r="K8" s="152"/>
    </row>
    <row r="9" spans="2:11" customFormat="1" ht="15" customHeight="1">
      <c r="B9" s="155"/>
      <c r="C9" s="266" t="s">
        <v>423</v>
      </c>
      <c r="D9" s="266"/>
      <c r="E9" s="266"/>
      <c r="F9" s="266"/>
      <c r="G9" s="266"/>
      <c r="H9" s="266"/>
      <c r="I9" s="266"/>
      <c r="J9" s="266"/>
      <c r="K9" s="152"/>
    </row>
    <row r="10" spans="2:11" customFormat="1" ht="15" customHeight="1">
      <c r="B10" s="155"/>
      <c r="C10" s="154"/>
      <c r="D10" s="266" t="s">
        <v>424</v>
      </c>
      <c r="E10" s="266"/>
      <c r="F10" s="266"/>
      <c r="G10" s="266"/>
      <c r="H10" s="266"/>
      <c r="I10" s="266"/>
      <c r="J10" s="266"/>
      <c r="K10" s="152"/>
    </row>
    <row r="11" spans="2:11" customFormat="1" ht="15" customHeight="1">
      <c r="B11" s="155"/>
      <c r="C11" s="156"/>
      <c r="D11" s="266" t="s">
        <v>425</v>
      </c>
      <c r="E11" s="266"/>
      <c r="F11" s="266"/>
      <c r="G11" s="266"/>
      <c r="H11" s="266"/>
      <c r="I11" s="266"/>
      <c r="J11" s="266"/>
      <c r="K11" s="152"/>
    </row>
    <row r="12" spans="2:11" customFormat="1" ht="15" customHeight="1">
      <c r="B12" s="155"/>
      <c r="C12" s="156"/>
      <c r="D12" s="154"/>
      <c r="E12" s="154"/>
      <c r="F12" s="154"/>
      <c r="G12" s="154"/>
      <c r="H12" s="154"/>
      <c r="I12" s="154"/>
      <c r="J12" s="154"/>
      <c r="K12" s="152"/>
    </row>
    <row r="13" spans="2:11" customFormat="1" ht="15" customHeight="1">
      <c r="B13" s="155"/>
      <c r="C13" s="156"/>
      <c r="D13" s="157" t="s">
        <v>426</v>
      </c>
      <c r="E13" s="154"/>
      <c r="F13" s="154"/>
      <c r="G13" s="154"/>
      <c r="H13" s="154"/>
      <c r="I13" s="154"/>
      <c r="J13" s="154"/>
      <c r="K13" s="152"/>
    </row>
    <row r="14" spans="2:11" customFormat="1" ht="12.75" customHeight="1">
      <c r="B14" s="155"/>
      <c r="C14" s="156"/>
      <c r="D14" s="156"/>
      <c r="E14" s="156"/>
      <c r="F14" s="156"/>
      <c r="G14" s="156"/>
      <c r="H14" s="156"/>
      <c r="I14" s="156"/>
      <c r="J14" s="156"/>
      <c r="K14" s="152"/>
    </row>
    <row r="15" spans="2:11" customFormat="1" ht="15" customHeight="1">
      <c r="B15" s="155"/>
      <c r="C15" s="156"/>
      <c r="D15" s="266" t="s">
        <v>427</v>
      </c>
      <c r="E15" s="266"/>
      <c r="F15" s="266"/>
      <c r="G15" s="266"/>
      <c r="H15" s="266"/>
      <c r="I15" s="266"/>
      <c r="J15" s="266"/>
      <c r="K15" s="152"/>
    </row>
    <row r="16" spans="2:11" customFormat="1" ht="15" customHeight="1">
      <c r="B16" s="155"/>
      <c r="C16" s="156"/>
      <c r="D16" s="266" t="s">
        <v>428</v>
      </c>
      <c r="E16" s="266"/>
      <c r="F16" s="266"/>
      <c r="G16" s="266"/>
      <c r="H16" s="266"/>
      <c r="I16" s="266"/>
      <c r="J16" s="266"/>
      <c r="K16" s="152"/>
    </row>
    <row r="17" spans="2:11" customFormat="1" ht="15" customHeight="1">
      <c r="B17" s="155"/>
      <c r="C17" s="156"/>
      <c r="D17" s="266" t="s">
        <v>429</v>
      </c>
      <c r="E17" s="266"/>
      <c r="F17" s="266"/>
      <c r="G17" s="266"/>
      <c r="H17" s="266"/>
      <c r="I17" s="266"/>
      <c r="J17" s="266"/>
      <c r="K17" s="152"/>
    </row>
    <row r="18" spans="2:11" customFormat="1" ht="15" customHeight="1">
      <c r="B18" s="155"/>
      <c r="C18" s="156"/>
      <c r="D18" s="156"/>
      <c r="E18" s="158" t="s">
        <v>69</v>
      </c>
      <c r="F18" s="266" t="s">
        <v>430</v>
      </c>
      <c r="G18" s="266"/>
      <c r="H18" s="266"/>
      <c r="I18" s="266"/>
      <c r="J18" s="266"/>
      <c r="K18" s="152"/>
    </row>
    <row r="19" spans="2:11" customFormat="1" ht="15" customHeight="1">
      <c r="B19" s="155"/>
      <c r="C19" s="156"/>
      <c r="D19" s="156"/>
      <c r="E19" s="158" t="s">
        <v>431</v>
      </c>
      <c r="F19" s="266" t="s">
        <v>432</v>
      </c>
      <c r="G19" s="266"/>
      <c r="H19" s="266"/>
      <c r="I19" s="266"/>
      <c r="J19" s="266"/>
      <c r="K19" s="152"/>
    </row>
    <row r="20" spans="2:11" customFormat="1" ht="15" customHeight="1">
      <c r="B20" s="155"/>
      <c r="C20" s="156"/>
      <c r="D20" s="156"/>
      <c r="E20" s="158" t="s">
        <v>433</v>
      </c>
      <c r="F20" s="266" t="s">
        <v>434</v>
      </c>
      <c r="G20" s="266"/>
      <c r="H20" s="266"/>
      <c r="I20" s="266"/>
      <c r="J20" s="266"/>
      <c r="K20" s="152"/>
    </row>
    <row r="21" spans="2:11" customFormat="1" ht="15" customHeight="1">
      <c r="B21" s="155"/>
      <c r="C21" s="156"/>
      <c r="D21" s="156"/>
      <c r="E21" s="158" t="s">
        <v>435</v>
      </c>
      <c r="F21" s="266" t="s">
        <v>436</v>
      </c>
      <c r="G21" s="266"/>
      <c r="H21" s="266"/>
      <c r="I21" s="266"/>
      <c r="J21" s="266"/>
      <c r="K21" s="152"/>
    </row>
    <row r="22" spans="2:11" customFormat="1" ht="15" customHeight="1">
      <c r="B22" s="155"/>
      <c r="C22" s="156"/>
      <c r="D22" s="156"/>
      <c r="E22" s="158" t="s">
        <v>437</v>
      </c>
      <c r="F22" s="266" t="s">
        <v>438</v>
      </c>
      <c r="G22" s="266"/>
      <c r="H22" s="266"/>
      <c r="I22" s="266"/>
      <c r="J22" s="266"/>
      <c r="K22" s="152"/>
    </row>
    <row r="23" spans="2:11" customFormat="1" ht="15" customHeight="1">
      <c r="B23" s="155"/>
      <c r="C23" s="156"/>
      <c r="D23" s="156"/>
      <c r="E23" s="158" t="s">
        <v>439</v>
      </c>
      <c r="F23" s="266" t="s">
        <v>440</v>
      </c>
      <c r="G23" s="266"/>
      <c r="H23" s="266"/>
      <c r="I23" s="266"/>
      <c r="J23" s="266"/>
      <c r="K23" s="152"/>
    </row>
    <row r="24" spans="2:11" customFormat="1" ht="12.75" customHeight="1">
      <c r="B24" s="155"/>
      <c r="C24" s="156"/>
      <c r="D24" s="156"/>
      <c r="E24" s="156"/>
      <c r="F24" s="156"/>
      <c r="G24" s="156"/>
      <c r="H24" s="156"/>
      <c r="I24" s="156"/>
      <c r="J24" s="156"/>
      <c r="K24" s="152"/>
    </row>
    <row r="25" spans="2:11" customFormat="1" ht="15" customHeight="1">
      <c r="B25" s="155"/>
      <c r="C25" s="266" t="s">
        <v>441</v>
      </c>
      <c r="D25" s="266"/>
      <c r="E25" s="266"/>
      <c r="F25" s="266"/>
      <c r="G25" s="266"/>
      <c r="H25" s="266"/>
      <c r="I25" s="266"/>
      <c r="J25" s="266"/>
      <c r="K25" s="152"/>
    </row>
    <row r="26" spans="2:11" customFormat="1" ht="15" customHeight="1">
      <c r="B26" s="155"/>
      <c r="C26" s="266" t="s">
        <v>442</v>
      </c>
      <c r="D26" s="266"/>
      <c r="E26" s="266"/>
      <c r="F26" s="266"/>
      <c r="G26" s="266"/>
      <c r="H26" s="266"/>
      <c r="I26" s="266"/>
      <c r="J26" s="266"/>
      <c r="K26" s="152"/>
    </row>
    <row r="27" spans="2:11" customFormat="1" ht="15" customHeight="1">
      <c r="B27" s="155"/>
      <c r="C27" s="154"/>
      <c r="D27" s="266" t="s">
        <v>443</v>
      </c>
      <c r="E27" s="266"/>
      <c r="F27" s="266"/>
      <c r="G27" s="266"/>
      <c r="H27" s="266"/>
      <c r="I27" s="266"/>
      <c r="J27" s="266"/>
      <c r="K27" s="152"/>
    </row>
    <row r="28" spans="2:11" customFormat="1" ht="15" customHeight="1">
      <c r="B28" s="155"/>
      <c r="C28" s="156"/>
      <c r="D28" s="266" t="s">
        <v>444</v>
      </c>
      <c r="E28" s="266"/>
      <c r="F28" s="266"/>
      <c r="G28" s="266"/>
      <c r="H28" s="266"/>
      <c r="I28" s="266"/>
      <c r="J28" s="266"/>
      <c r="K28" s="152"/>
    </row>
    <row r="29" spans="2:11" customFormat="1" ht="12.75" customHeight="1">
      <c r="B29" s="155"/>
      <c r="C29" s="156"/>
      <c r="D29" s="156"/>
      <c r="E29" s="156"/>
      <c r="F29" s="156"/>
      <c r="G29" s="156"/>
      <c r="H29" s="156"/>
      <c r="I29" s="156"/>
      <c r="J29" s="156"/>
      <c r="K29" s="152"/>
    </row>
    <row r="30" spans="2:11" customFormat="1" ht="15" customHeight="1">
      <c r="B30" s="155"/>
      <c r="C30" s="156"/>
      <c r="D30" s="266" t="s">
        <v>445</v>
      </c>
      <c r="E30" s="266"/>
      <c r="F30" s="266"/>
      <c r="G30" s="266"/>
      <c r="H30" s="266"/>
      <c r="I30" s="266"/>
      <c r="J30" s="266"/>
      <c r="K30" s="152"/>
    </row>
    <row r="31" spans="2:11" customFormat="1" ht="15" customHeight="1">
      <c r="B31" s="155"/>
      <c r="C31" s="156"/>
      <c r="D31" s="266" t="s">
        <v>446</v>
      </c>
      <c r="E31" s="266"/>
      <c r="F31" s="266"/>
      <c r="G31" s="266"/>
      <c r="H31" s="266"/>
      <c r="I31" s="266"/>
      <c r="J31" s="266"/>
      <c r="K31" s="152"/>
    </row>
    <row r="32" spans="2:11" customFormat="1" ht="12.75" customHeight="1">
      <c r="B32" s="155"/>
      <c r="C32" s="156"/>
      <c r="D32" s="156"/>
      <c r="E32" s="156"/>
      <c r="F32" s="156"/>
      <c r="G32" s="156"/>
      <c r="H32" s="156"/>
      <c r="I32" s="156"/>
      <c r="J32" s="156"/>
      <c r="K32" s="152"/>
    </row>
    <row r="33" spans="2:11" customFormat="1" ht="15" customHeight="1">
      <c r="B33" s="155"/>
      <c r="C33" s="156"/>
      <c r="D33" s="266" t="s">
        <v>447</v>
      </c>
      <c r="E33" s="266"/>
      <c r="F33" s="266"/>
      <c r="G33" s="266"/>
      <c r="H33" s="266"/>
      <c r="I33" s="266"/>
      <c r="J33" s="266"/>
      <c r="K33" s="152"/>
    </row>
    <row r="34" spans="2:11" customFormat="1" ht="15" customHeight="1">
      <c r="B34" s="155"/>
      <c r="C34" s="156"/>
      <c r="D34" s="266" t="s">
        <v>448</v>
      </c>
      <c r="E34" s="266"/>
      <c r="F34" s="266"/>
      <c r="G34" s="266"/>
      <c r="H34" s="266"/>
      <c r="I34" s="266"/>
      <c r="J34" s="266"/>
      <c r="K34" s="152"/>
    </row>
    <row r="35" spans="2:11" customFormat="1" ht="15" customHeight="1">
      <c r="B35" s="155"/>
      <c r="C35" s="156"/>
      <c r="D35" s="266" t="s">
        <v>449</v>
      </c>
      <c r="E35" s="266"/>
      <c r="F35" s="266"/>
      <c r="G35" s="266"/>
      <c r="H35" s="266"/>
      <c r="I35" s="266"/>
      <c r="J35" s="266"/>
      <c r="K35" s="152"/>
    </row>
    <row r="36" spans="2:11" customFormat="1" ht="15" customHeight="1">
      <c r="B36" s="155"/>
      <c r="C36" s="156"/>
      <c r="D36" s="154"/>
      <c r="E36" s="157" t="s">
        <v>99</v>
      </c>
      <c r="F36" s="154"/>
      <c r="G36" s="266" t="s">
        <v>450</v>
      </c>
      <c r="H36" s="266"/>
      <c r="I36" s="266"/>
      <c r="J36" s="266"/>
      <c r="K36" s="152"/>
    </row>
    <row r="37" spans="2:11" customFormat="1" ht="30.75" customHeight="1">
      <c r="B37" s="155"/>
      <c r="C37" s="156"/>
      <c r="D37" s="154"/>
      <c r="E37" s="157" t="s">
        <v>451</v>
      </c>
      <c r="F37" s="154"/>
      <c r="G37" s="266" t="s">
        <v>452</v>
      </c>
      <c r="H37" s="266"/>
      <c r="I37" s="266"/>
      <c r="J37" s="266"/>
      <c r="K37" s="152"/>
    </row>
    <row r="38" spans="2:11" customFormat="1" ht="15" customHeight="1">
      <c r="B38" s="155"/>
      <c r="C38" s="156"/>
      <c r="D38" s="154"/>
      <c r="E38" s="157" t="s">
        <v>45</v>
      </c>
      <c r="F38" s="154"/>
      <c r="G38" s="266" t="s">
        <v>453</v>
      </c>
      <c r="H38" s="266"/>
      <c r="I38" s="266"/>
      <c r="J38" s="266"/>
      <c r="K38" s="152"/>
    </row>
    <row r="39" spans="2:11" customFormat="1" ht="15" customHeight="1">
      <c r="B39" s="155"/>
      <c r="C39" s="156"/>
      <c r="D39" s="154"/>
      <c r="E39" s="157" t="s">
        <v>46</v>
      </c>
      <c r="F39" s="154"/>
      <c r="G39" s="266" t="s">
        <v>454</v>
      </c>
      <c r="H39" s="266"/>
      <c r="I39" s="266"/>
      <c r="J39" s="266"/>
      <c r="K39" s="152"/>
    </row>
    <row r="40" spans="2:11" customFormat="1" ht="15" customHeight="1">
      <c r="B40" s="155"/>
      <c r="C40" s="156"/>
      <c r="D40" s="154"/>
      <c r="E40" s="157" t="s">
        <v>100</v>
      </c>
      <c r="F40" s="154"/>
      <c r="G40" s="266" t="s">
        <v>455</v>
      </c>
      <c r="H40" s="266"/>
      <c r="I40" s="266"/>
      <c r="J40" s="266"/>
      <c r="K40" s="152"/>
    </row>
    <row r="41" spans="2:11" customFormat="1" ht="15" customHeight="1">
      <c r="B41" s="155"/>
      <c r="C41" s="156"/>
      <c r="D41" s="154"/>
      <c r="E41" s="157" t="s">
        <v>101</v>
      </c>
      <c r="F41" s="154"/>
      <c r="G41" s="266" t="s">
        <v>456</v>
      </c>
      <c r="H41" s="266"/>
      <c r="I41" s="266"/>
      <c r="J41" s="266"/>
      <c r="K41" s="152"/>
    </row>
    <row r="42" spans="2:11" customFormat="1" ht="15" customHeight="1">
      <c r="B42" s="155"/>
      <c r="C42" s="156"/>
      <c r="D42" s="154"/>
      <c r="E42" s="157" t="s">
        <v>457</v>
      </c>
      <c r="F42" s="154"/>
      <c r="G42" s="266" t="s">
        <v>458</v>
      </c>
      <c r="H42" s="266"/>
      <c r="I42" s="266"/>
      <c r="J42" s="266"/>
      <c r="K42" s="152"/>
    </row>
    <row r="43" spans="2:11" customFormat="1" ht="15" customHeight="1">
      <c r="B43" s="155"/>
      <c r="C43" s="156"/>
      <c r="D43" s="154"/>
      <c r="E43" s="157"/>
      <c r="F43" s="154"/>
      <c r="G43" s="266" t="s">
        <v>459</v>
      </c>
      <c r="H43" s="266"/>
      <c r="I43" s="266"/>
      <c r="J43" s="266"/>
      <c r="K43" s="152"/>
    </row>
    <row r="44" spans="2:11" customFormat="1" ht="15" customHeight="1">
      <c r="B44" s="155"/>
      <c r="C44" s="156"/>
      <c r="D44" s="154"/>
      <c r="E44" s="157" t="s">
        <v>460</v>
      </c>
      <c r="F44" s="154"/>
      <c r="G44" s="266" t="s">
        <v>461</v>
      </c>
      <c r="H44" s="266"/>
      <c r="I44" s="266"/>
      <c r="J44" s="266"/>
      <c r="K44" s="152"/>
    </row>
    <row r="45" spans="2:11" customFormat="1" ht="15" customHeight="1">
      <c r="B45" s="155"/>
      <c r="C45" s="156"/>
      <c r="D45" s="154"/>
      <c r="E45" s="157" t="s">
        <v>103</v>
      </c>
      <c r="F45" s="154"/>
      <c r="G45" s="266" t="s">
        <v>462</v>
      </c>
      <c r="H45" s="266"/>
      <c r="I45" s="266"/>
      <c r="J45" s="266"/>
      <c r="K45" s="152"/>
    </row>
    <row r="46" spans="2:11" customFormat="1" ht="12.75" customHeight="1">
      <c r="B46" s="155"/>
      <c r="C46" s="156"/>
      <c r="D46" s="154"/>
      <c r="E46" s="154"/>
      <c r="F46" s="154"/>
      <c r="G46" s="154"/>
      <c r="H46" s="154"/>
      <c r="I46" s="154"/>
      <c r="J46" s="154"/>
      <c r="K46" s="152"/>
    </row>
    <row r="47" spans="2:11" customFormat="1" ht="15" customHeight="1">
      <c r="B47" s="155"/>
      <c r="C47" s="156"/>
      <c r="D47" s="266" t="s">
        <v>463</v>
      </c>
      <c r="E47" s="266"/>
      <c r="F47" s="266"/>
      <c r="G47" s="266"/>
      <c r="H47" s="266"/>
      <c r="I47" s="266"/>
      <c r="J47" s="266"/>
      <c r="K47" s="152"/>
    </row>
    <row r="48" spans="2:11" customFormat="1" ht="15" customHeight="1">
      <c r="B48" s="155"/>
      <c r="C48" s="156"/>
      <c r="D48" s="156"/>
      <c r="E48" s="266" t="s">
        <v>464</v>
      </c>
      <c r="F48" s="266"/>
      <c r="G48" s="266"/>
      <c r="H48" s="266"/>
      <c r="I48" s="266"/>
      <c r="J48" s="266"/>
      <c r="K48" s="152"/>
    </row>
    <row r="49" spans="2:11" customFormat="1" ht="15" customHeight="1">
      <c r="B49" s="155"/>
      <c r="C49" s="156"/>
      <c r="D49" s="156"/>
      <c r="E49" s="266" t="s">
        <v>465</v>
      </c>
      <c r="F49" s="266"/>
      <c r="G49" s="266"/>
      <c r="H49" s="266"/>
      <c r="I49" s="266"/>
      <c r="J49" s="266"/>
      <c r="K49" s="152"/>
    </row>
    <row r="50" spans="2:11" customFormat="1" ht="15" customHeight="1">
      <c r="B50" s="155"/>
      <c r="C50" s="156"/>
      <c r="D50" s="156"/>
      <c r="E50" s="266" t="s">
        <v>466</v>
      </c>
      <c r="F50" s="266"/>
      <c r="G50" s="266"/>
      <c r="H50" s="266"/>
      <c r="I50" s="266"/>
      <c r="J50" s="266"/>
      <c r="K50" s="152"/>
    </row>
    <row r="51" spans="2:11" customFormat="1" ht="15" customHeight="1">
      <c r="B51" s="155"/>
      <c r="C51" s="156"/>
      <c r="D51" s="266" t="s">
        <v>467</v>
      </c>
      <c r="E51" s="266"/>
      <c r="F51" s="266"/>
      <c r="G51" s="266"/>
      <c r="H51" s="266"/>
      <c r="I51" s="266"/>
      <c r="J51" s="266"/>
      <c r="K51" s="152"/>
    </row>
    <row r="52" spans="2:11" customFormat="1" ht="25.5" customHeight="1">
      <c r="B52" s="151"/>
      <c r="C52" s="267" t="s">
        <v>468</v>
      </c>
      <c r="D52" s="267"/>
      <c r="E52" s="267"/>
      <c r="F52" s="267"/>
      <c r="G52" s="267"/>
      <c r="H52" s="267"/>
      <c r="I52" s="267"/>
      <c r="J52" s="267"/>
      <c r="K52" s="152"/>
    </row>
    <row r="53" spans="2:11" customFormat="1" ht="5.25" customHeight="1">
      <c r="B53" s="151"/>
      <c r="C53" s="153"/>
      <c r="D53" s="153"/>
      <c r="E53" s="153"/>
      <c r="F53" s="153"/>
      <c r="G53" s="153"/>
      <c r="H53" s="153"/>
      <c r="I53" s="153"/>
      <c r="J53" s="153"/>
      <c r="K53" s="152"/>
    </row>
    <row r="54" spans="2:11" customFormat="1" ht="15" customHeight="1">
      <c r="B54" s="151"/>
      <c r="C54" s="266" t="s">
        <v>469</v>
      </c>
      <c r="D54" s="266"/>
      <c r="E54" s="266"/>
      <c r="F54" s="266"/>
      <c r="G54" s="266"/>
      <c r="H54" s="266"/>
      <c r="I54" s="266"/>
      <c r="J54" s="266"/>
      <c r="K54" s="152"/>
    </row>
    <row r="55" spans="2:11" customFormat="1" ht="15" customHeight="1">
      <c r="B55" s="151"/>
      <c r="C55" s="266" t="s">
        <v>470</v>
      </c>
      <c r="D55" s="266"/>
      <c r="E55" s="266"/>
      <c r="F55" s="266"/>
      <c r="G55" s="266"/>
      <c r="H55" s="266"/>
      <c r="I55" s="266"/>
      <c r="J55" s="266"/>
      <c r="K55" s="152"/>
    </row>
    <row r="56" spans="2:11" customFormat="1" ht="12.75" customHeight="1">
      <c r="B56" s="151"/>
      <c r="C56" s="154"/>
      <c r="D56" s="154"/>
      <c r="E56" s="154"/>
      <c r="F56" s="154"/>
      <c r="G56" s="154"/>
      <c r="H56" s="154"/>
      <c r="I56" s="154"/>
      <c r="J56" s="154"/>
      <c r="K56" s="152"/>
    </row>
    <row r="57" spans="2:11" customFormat="1" ht="15" customHeight="1">
      <c r="B57" s="151"/>
      <c r="C57" s="266" t="s">
        <v>471</v>
      </c>
      <c r="D57" s="266"/>
      <c r="E57" s="266"/>
      <c r="F57" s="266"/>
      <c r="G57" s="266"/>
      <c r="H57" s="266"/>
      <c r="I57" s="266"/>
      <c r="J57" s="266"/>
      <c r="K57" s="152"/>
    </row>
    <row r="58" spans="2:11" customFormat="1" ht="15" customHeight="1">
      <c r="B58" s="151"/>
      <c r="C58" s="156"/>
      <c r="D58" s="266" t="s">
        <v>472</v>
      </c>
      <c r="E58" s="266"/>
      <c r="F58" s="266"/>
      <c r="G58" s="266"/>
      <c r="H58" s="266"/>
      <c r="I58" s="266"/>
      <c r="J58" s="266"/>
      <c r="K58" s="152"/>
    </row>
    <row r="59" spans="2:11" customFormat="1" ht="15" customHeight="1">
      <c r="B59" s="151"/>
      <c r="C59" s="156"/>
      <c r="D59" s="266" t="s">
        <v>473</v>
      </c>
      <c r="E59" s="266"/>
      <c r="F59" s="266"/>
      <c r="G59" s="266"/>
      <c r="H59" s="266"/>
      <c r="I59" s="266"/>
      <c r="J59" s="266"/>
      <c r="K59" s="152"/>
    </row>
    <row r="60" spans="2:11" customFormat="1" ht="15" customHeight="1">
      <c r="B60" s="151"/>
      <c r="C60" s="156"/>
      <c r="D60" s="266" t="s">
        <v>474</v>
      </c>
      <c r="E60" s="266"/>
      <c r="F60" s="266"/>
      <c r="G60" s="266"/>
      <c r="H60" s="266"/>
      <c r="I60" s="266"/>
      <c r="J60" s="266"/>
      <c r="K60" s="152"/>
    </row>
    <row r="61" spans="2:11" customFormat="1" ht="15" customHeight="1">
      <c r="B61" s="151"/>
      <c r="C61" s="156"/>
      <c r="D61" s="266" t="s">
        <v>475</v>
      </c>
      <c r="E61" s="266"/>
      <c r="F61" s="266"/>
      <c r="G61" s="266"/>
      <c r="H61" s="266"/>
      <c r="I61" s="266"/>
      <c r="J61" s="266"/>
      <c r="K61" s="152"/>
    </row>
    <row r="62" spans="2:11" customFormat="1" ht="15" customHeight="1">
      <c r="B62" s="151"/>
      <c r="C62" s="156"/>
      <c r="D62" s="269" t="s">
        <v>476</v>
      </c>
      <c r="E62" s="269"/>
      <c r="F62" s="269"/>
      <c r="G62" s="269"/>
      <c r="H62" s="269"/>
      <c r="I62" s="269"/>
      <c r="J62" s="269"/>
      <c r="K62" s="152"/>
    </row>
    <row r="63" spans="2:11" customFormat="1" ht="15" customHeight="1">
      <c r="B63" s="151"/>
      <c r="C63" s="156"/>
      <c r="D63" s="266" t="s">
        <v>477</v>
      </c>
      <c r="E63" s="266"/>
      <c r="F63" s="266"/>
      <c r="G63" s="266"/>
      <c r="H63" s="266"/>
      <c r="I63" s="266"/>
      <c r="J63" s="266"/>
      <c r="K63" s="152"/>
    </row>
    <row r="64" spans="2:11" customFormat="1" ht="12.75" customHeight="1">
      <c r="B64" s="151"/>
      <c r="C64" s="156"/>
      <c r="D64" s="156"/>
      <c r="E64" s="159"/>
      <c r="F64" s="156"/>
      <c r="G64" s="156"/>
      <c r="H64" s="156"/>
      <c r="I64" s="156"/>
      <c r="J64" s="156"/>
      <c r="K64" s="152"/>
    </row>
    <row r="65" spans="2:11" customFormat="1" ht="15" customHeight="1">
      <c r="B65" s="151"/>
      <c r="C65" s="156"/>
      <c r="D65" s="266" t="s">
        <v>478</v>
      </c>
      <c r="E65" s="266"/>
      <c r="F65" s="266"/>
      <c r="G65" s="266"/>
      <c r="H65" s="266"/>
      <c r="I65" s="266"/>
      <c r="J65" s="266"/>
      <c r="K65" s="152"/>
    </row>
    <row r="66" spans="2:11" customFormat="1" ht="15" customHeight="1">
      <c r="B66" s="151"/>
      <c r="C66" s="156"/>
      <c r="D66" s="269" t="s">
        <v>479</v>
      </c>
      <c r="E66" s="269"/>
      <c r="F66" s="269"/>
      <c r="G66" s="269"/>
      <c r="H66" s="269"/>
      <c r="I66" s="269"/>
      <c r="J66" s="269"/>
      <c r="K66" s="152"/>
    </row>
    <row r="67" spans="2:11" customFormat="1" ht="15" customHeight="1">
      <c r="B67" s="151"/>
      <c r="C67" s="156"/>
      <c r="D67" s="266" t="s">
        <v>480</v>
      </c>
      <c r="E67" s="266"/>
      <c r="F67" s="266"/>
      <c r="G67" s="266"/>
      <c r="H67" s="266"/>
      <c r="I67" s="266"/>
      <c r="J67" s="266"/>
      <c r="K67" s="152"/>
    </row>
    <row r="68" spans="2:11" customFormat="1" ht="15" customHeight="1">
      <c r="B68" s="151"/>
      <c r="C68" s="156"/>
      <c r="D68" s="266" t="s">
        <v>481</v>
      </c>
      <c r="E68" s="266"/>
      <c r="F68" s="266"/>
      <c r="G68" s="266"/>
      <c r="H68" s="266"/>
      <c r="I68" s="266"/>
      <c r="J68" s="266"/>
      <c r="K68" s="152"/>
    </row>
    <row r="69" spans="2:11" customFormat="1" ht="15" customHeight="1">
      <c r="B69" s="151"/>
      <c r="C69" s="156"/>
      <c r="D69" s="266" t="s">
        <v>482</v>
      </c>
      <c r="E69" s="266"/>
      <c r="F69" s="266"/>
      <c r="G69" s="266"/>
      <c r="H69" s="266"/>
      <c r="I69" s="266"/>
      <c r="J69" s="266"/>
      <c r="K69" s="152"/>
    </row>
    <row r="70" spans="2:11" customFormat="1" ht="15" customHeight="1">
      <c r="B70" s="151"/>
      <c r="C70" s="156"/>
      <c r="D70" s="266" t="s">
        <v>483</v>
      </c>
      <c r="E70" s="266"/>
      <c r="F70" s="266"/>
      <c r="G70" s="266"/>
      <c r="H70" s="266"/>
      <c r="I70" s="266"/>
      <c r="J70" s="266"/>
      <c r="K70" s="152"/>
    </row>
    <row r="71" spans="2:11" customFormat="1" ht="12.75" customHeight="1">
      <c r="B71" s="160"/>
      <c r="C71" s="161"/>
      <c r="D71" s="161"/>
      <c r="E71" s="161"/>
      <c r="F71" s="161"/>
      <c r="G71" s="161"/>
      <c r="H71" s="161"/>
      <c r="I71" s="161"/>
      <c r="J71" s="161"/>
      <c r="K71" s="162"/>
    </row>
    <row r="72" spans="2:11" customFormat="1" ht="18.75" customHeight="1">
      <c r="B72" s="163"/>
      <c r="C72" s="163"/>
      <c r="D72" s="163"/>
      <c r="E72" s="163"/>
      <c r="F72" s="163"/>
      <c r="G72" s="163"/>
      <c r="H72" s="163"/>
      <c r="I72" s="163"/>
      <c r="J72" s="163"/>
      <c r="K72" s="164"/>
    </row>
    <row r="73" spans="2:11" customFormat="1" ht="18.75" customHeight="1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customFormat="1" ht="7.5" customHeight="1">
      <c r="B74" s="165"/>
      <c r="C74" s="166"/>
      <c r="D74" s="166"/>
      <c r="E74" s="166"/>
      <c r="F74" s="166"/>
      <c r="G74" s="166"/>
      <c r="H74" s="166"/>
      <c r="I74" s="166"/>
      <c r="J74" s="166"/>
      <c r="K74" s="167"/>
    </row>
    <row r="75" spans="2:11" customFormat="1" ht="45" customHeight="1">
      <c r="B75" s="168"/>
      <c r="C75" s="270" t="s">
        <v>484</v>
      </c>
      <c r="D75" s="270"/>
      <c r="E75" s="270"/>
      <c r="F75" s="270"/>
      <c r="G75" s="270"/>
      <c r="H75" s="270"/>
      <c r="I75" s="270"/>
      <c r="J75" s="270"/>
      <c r="K75" s="169"/>
    </row>
    <row r="76" spans="2:11" customFormat="1" ht="17.25" customHeight="1">
      <c r="B76" s="168"/>
      <c r="C76" s="170" t="s">
        <v>485</v>
      </c>
      <c r="D76" s="170"/>
      <c r="E76" s="170"/>
      <c r="F76" s="170" t="s">
        <v>486</v>
      </c>
      <c r="G76" s="171"/>
      <c r="H76" s="170" t="s">
        <v>46</v>
      </c>
      <c r="I76" s="170" t="s">
        <v>49</v>
      </c>
      <c r="J76" s="170" t="s">
        <v>487</v>
      </c>
      <c r="K76" s="169"/>
    </row>
    <row r="77" spans="2:11" customFormat="1" ht="17.25" customHeight="1">
      <c r="B77" s="168"/>
      <c r="C77" s="172" t="s">
        <v>488</v>
      </c>
      <c r="D77" s="172"/>
      <c r="E77" s="172"/>
      <c r="F77" s="173" t="s">
        <v>489</v>
      </c>
      <c r="G77" s="174"/>
      <c r="H77" s="172"/>
      <c r="I77" s="172"/>
      <c r="J77" s="172" t="s">
        <v>490</v>
      </c>
      <c r="K77" s="169"/>
    </row>
    <row r="78" spans="2:11" customFormat="1" ht="5.25" customHeight="1">
      <c r="B78" s="168"/>
      <c r="C78" s="175"/>
      <c r="D78" s="175"/>
      <c r="E78" s="175"/>
      <c r="F78" s="175"/>
      <c r="G78" s="176"/>
      <c r="H78" s="175"/>
      <c r="I78" s="175"/>
      <c r="J78" s="175"/>
      <c r="K78" s="169"/>
    </row>
    <row r="79" spans="2:11" customFormat="1" ht="15" customHeight="1">
      <c r="B79" s="168"/>
      <c r="C79" s="157" t="s">
        <v>45</v>
      </c>
      <c r="D79" s="177"/>
      <c r="E79" s="177"/>
      <c r="F79" s="178" t="s">
        <v>491</v>
      </c>
      <c r="G79" s="179"/>
      <c r="H79" s="157" t="s">
        <v>492</v>
      </c>
      <c r="I79" s="157" t="s">
        <v>493</v>
      </c>
      <c r="J79" s="157">
        <v>20</v>
      </c>
      <c r="K79" s="169"/>
    </row>
    <row r="80" spans="2:11" customFormat="1" ht="15" customHeight="1">
      <c r="B80" s="168"/>
      <c r="C80" s="157" t="s">
        <v>494</v>
      </c>
      <c r="D80" s="157"/>
      <c r="E80" s="157"/>
      <c r="F80" s="178" t="s">
        <v>491</v>
      </c>
      <c r="G80" s="179"/>
      <c r="H80" s="157" t="s">
        <v>495</v>
      </c>
      <c r="I80" s="157" t="s">
        <v>493</v>
      </c>
      <c r="J80" s="157">
        <v>120</v>
      </c>
      <c r="K80" s="169"/>
    </row>
    <row r="81" spans="2:11" customFormat="1" ht="15" customHeight="1">
      <c r="B81" s="180"/>
      <c r="C81" s="157" t="s">
        <v>496</v>
      </c>
      <c r="D81" s="157"/>
      <c r="E81" s="157"/>
      <c r="F81" s="178" t="s">
        <v>497</v>
      </c>
      <c r="G81" s="179"/>
      <c r="H81" s="157" t="s">
        <v>498</v>
      </c>
      <c r="I81" s="157" t="s">
        <v>493</v>
      </c>
      <c r="J81" s="157">
        <v>50</v>
      </c>
      <c r="K81" s="169"/>
    </row>
    <row r="82" spans="2:11" customFormat="1" ht="15" customHeight="1">
      <c r="B82" s="180"/>
      <c r="C82" s="157" t="s">
        <v>499</v>
      </c>
      <c r="D82" s="157"/>
      <c r="E82" s="157"/>
      <c r="F82" s="178" t="s">
        <v>491</v>
      </c>
      <c r="G82" s="179"/>
      <c r="H82" s="157" t="s">
        <v>500</v>
      </c>
      <c r="I82" s="157" t="s">
        <v>501</v>
      </c>
      <c r="J82" s="157"/>
      <c r="K82" s="169"/>
    </row>
    <row r="83" spans="2:11" customFormat="1" ht="15" customHeight="1">
      <c r="B83" s="180"/>
      <c r="C83" s="157" t="s">
        <v>502</v>
      </c>
      <c r="D83" s="157"/>
      <c r="E83" s="157"/>
      <c r="F83" s="178" t="s">
        <v>497</v>
      </c>
      <c r="G83" s="157"/>
      <c r="H83" s="157" t="s">
        <v>503</v>
      </c>
      <c r="I83" s="157" t="s">
        <v>493</v>
      </c>
      <c r="J83" s="157">
        <v>15</v>
      </c>
      <c r="K83" s="169"/>
    </row>
    <row r="84" spans="2:11" customFormat="1" ht="15" customHeight="1">
      <c r="B84" s="180"/>
      <c r="C84" s="157" t="s">
        <v>504</v>
      </c>
      <c r="D84" s="157"/>
      <c r="E84" s="157"/>
      <c r="F84" s="178" t="s">
        <v>497</v>
      </c>
      <c r="G84" s="157"/>
      <c r="H84" s="157" t="s">
        <v>505</v>
      </c>
      <c r="I84" s="157" t="s">
        <v>493</v>
      </c>
      <c r="J84" s="157">
        <v>15</v>
      </c>
      <c r="K84" s="169"/>
    </row>
    <row r="85" spans="2:11" customFormat="1" ht="15" customHeight="1">
      <c r="B85" s="180"/>
      <c r="C85" s="157" t="s">
        <v>506</v>
      </c>
      <c r="D85" s="157"/>
      <c r="E85" s="157"/>
      <c r="F85" s="178" t="s">
        <v>497</v>
      </c>
      <c r="G85" s="157"/>
      <c r="H85" s="157" t="s">
        <v>507</v>
      </c>
      <c r="I85" s="157" t="s">
        <v>493</v>
      </c>
      <c r="J85" s="157">
        <v>20</v>
      </c>
      <c r="K85" s="169"/>
    </row>
    <row r="86" spans="2:11" customFormat="1" ht="15" customHeight="1">
      <c r="B86" s="180"/>
      <c r="C86" s="157" t="s">
        <v>508</v>
      </c>
      <c r="D86" s="157"/>
      <c r="E86" s="157"/>
      <c r="F86" s="178" t="s">
        <v>497</v>
      </c>
      <c r="G86" s="157"/>
      <c r="H86" s="157" t="s">
        <v>509</v>
      </c>
      <c r="I86" s="157" t="s">
        <v>493</v>
      </c>
      <c r="J86" s="157">
        <v>20</v>
      </c>
      <c r="K86" s="169"/>
    </row>
    <row r="87" spans="2:11" customFormat="1" ht="15" customHeight="1">
      <c r="B87" s="180"/>
      <c r="C87" s="157" t="s">
        <v>510</v>
      </c>
      <c r="D87" s="157"/>
      <c r="E87" s="157"/>
      <c r="F87" s="178" t="s">
        <v>497</v>
      </c>
      <c r="G87" s="179"/>
      <c r="H87" s="157" t="s">
        <v>511</v>
      </c>
      <c r="I87" s="157" t="s">
        <v>493</v>
      </c>
      <c r="J87" s="157">
        <v>50</v>
      </c>
      <c r="K87" s="169"/>
    </row>
    <row r="88" spans="2:11" customFormat="1" ht="15" customHeight="1">
      <c r="B88" s="180"/>
      <c r="C88" s="157" t="s">
        <v>512</v>
      </c>
      <c r="D88" s="157"/>
      <c r="E88" s="157"/>
      <c r="F88" s="178" t="s">
        <v>497</v>
      </c>
      <c r="G88" s="179"/>
      <c r="H88" s="157" t="s">
        <v>513</v>
      </c>
      <c r="I88" s="157" t="s">
        <v>493</v>
      </c>
      <c r="J88" s="157">
        <v>20</v>
      </c>
      <c r="K88" s="169"/>
    </row>
    <row r="89" spans="2:11" customFormat="1" ht="15" customHeight="1">
      <c r="B89" s="180"/>
      <c r="C89" s="157" t="s">
        <v>514</v>
      </c>
      <c r="D89" s="157"/>
      <c r="E89" s="157"/>
      <c r="F89" s="178" t="s">
        <v>497</v>
      </c>
      <c r="G89" s="179"/>
      <c r="H89" s="157" t="s">
        <v>515</v>
      </c>
      <c r="I89" s="157" t="s">
        <v>493</v>
      </c>
      <c r="J89" s="157">
        <v>20</v>
      </c>
      <c r="K89" s="169"/>
    </row>
    <row r="90" spans="2:11" customFormat="1" ht="15" customHeight="1">
      <c r="B90" s="180"/>
      <c r="C90" s="157" t="s">
        <v>516</v>
      </c>
      <c r="D90" s="157"/>
      <c r="E90" s="157"/>
      <c r="F90" s="178" t="s">
        <v>497</v>
      </c>
      <c r="G90" s="179"/>
      <c r="H90" s="157" t="s">
        <v>517</v>
      </c>
      <c r="I90" s="157" t="s">
        <v>493</v>
      </c>
      <c r="J90" s="157">
        <v>50</v>
      </c>
      <c r="K90" s="169"/>
    </row>
    <row r="91" spans="2:11" customFormat="1" ht="15" customHeight="1">
      <c r="B91" s="180"/>
      <c r="C91" s="157" t="s">
        <v>518</v>
      </c>
      <c r="D91" s="157"/>
      <c r="E91" s="157"/>
      <c r="F91" s="178" t="s">
        <v>497</v>
      </c>
      <c r="G91" s="179"/>
      <c r="H91" s="157" t="s">
        <v>518</v>
      </c>
      <c r="I91" s="157" t="s">
        <v>493</v>
      </c>
      <c r="J91" s="157">
        <v>50</v>
      </c>
      <c r="K91" s="169"/>
    </row>
    <row r="92" spans="2:11" customFormat="1" ht="15" customHeight="1">
      <c r="B92" s="180"/>
      <c r="C92" s="157" t="s">
        <v>519</v>
      </c>
      <c r="D92" s="157"/>
      <c r="E92" s="157"/>
      <c r="F92" s="178" t="s">
        <v>497</v>
      </c>
      <c r="G92" s="179"/>
      <c r="H92" s="157" t="s">
        <v>520</v>
      </c>
      <c r="I92" s="157" t="s">
        <v>493</v>
      </c>
      <c r="J92" s="157">
        <v>255</v>
      </c>
      <c r="K92" s="169"/>
    </row>
    <row r="93" spans="2:11" customFormat="1" ht="15" customHeight="1">
      <c r="B93" s="180"/>
      <c r="C93" s="157" t="s">
        <v>521</v>
      </c>
      <c r="D93" s="157"/>
      <c r="E93" s="157"/>
      <c r="F93" s="178" t="s">
        <v>491</v>
      </c>
      <c r="G93" s="179"/>
      <c r="H93" s="157" t="s">
        <v>522</v>
      </c>
      <c r="I93" s="157" t="s">
        <v>523</v>
      </c>
      <c r="J93" s="157"/>
      <c r="K93" s="169"/>
    </row>
    <row r="94" spans="2:11" customFormat="1" ht="15" customHeight="1">
      <c r="B94" s="180"/>
      <c r="C94" s="157" t="s">
        <v>524</v>
      </c>
      <c r="D94" s="157"/>
      <c r="E94" s="157"/>
      <c r="F94" s="178" t="s">
        <v>491</v>
      </c>
      <c r="G94" s="179"/>
      <c r="H94" s="157" t="s">
        <v>525</v>
      </c>
      <c r="I94" s="157" t="s">
        <v>526</v>
      </c>
      <c r="J94" s="157"/>
      <c r="K94" s="169"/>
    </row>
    <row r="95" spans="2:11" customFormat="1" ht="15" customHeight="1">
      <c r="B95" s="180"/>
      <c r="C95" s="157" t="s">
        <v>527</v>
      </c>
      <c r="D95" s="157"/>
      <c r="E95" s="157"/>
      <c r="F95" s="178" t="s">
        <v>491</v>
      </c>
      <c r="G95" s="179"/>
      <c r="H95" s="157" t="s">
        <v>527</v>
      </c>
      <c r="I95" s="157" t="s">
        <v>526</v>
      </c>
      <c r="J95" s="157"/>
      <c r="K95" s="169"/>
    </row>
    <row r="96" spans="2:11" customFormat="1" ht="15" customHeight="1">
      <c r="B96" s="180"/>
      <c r="C96" s="157" t="s">
        <v>30</v>
      </c>
      <c r="D96" s="157"/>
      <c r="E96" s="157"/>
      <c r="F96" s="178" t="s">
        <v>491</v>
      </c>
      <c r="G96" s="179"/>
      <c r="H96" s="157" t="s">
        <v>528</v>
      </c>
      <c r="I96" s="157" t="s">
        <v>526</v>
      </c>
      <c r="J96" s="157"/>
      <c r="K96" s="169"/>
    </row>
    <row r="97" spans="2:11" customFormat="1" ht="15" customHeight="1">
      <c r="B97" s="180"/>
      <c r="C97" s="157" t="s">
        <v>40</v>
      </c>
      <c r="D97" s="157"/>
      <c r="E97" s="157"/>
      <c r="F97" s="178" t="s">
        <v>491</v>
      </c>
      <c r="G97" s="179"/>
      <c r="H97" s="157" t="s">
        <v>529</v>
      </c>
      <c r="I97" s="157" t="s">
        <v>526</v>
      </c>
      <c r="J97" s="157"/>
      <c r="K97" s="169"/>
    </row>
    <row r="98" spans="2:11" customFormat="1" ht="15" customHeight="1">
      <c r="B98" s="181"/>
      <c r="C98" s="182"/>
      <c r="D98" s="182"/>
      <c r="E98" s="182"/>
      <c r="F98" s="182"/>
      <c r="G98" s="182"/>
      <c r="H98" s="182"/>
      <c r="I98" s="182"/>
      <c r="J98" s="182"/>
      <c r="K98" s="183"/>
    </row>
    <row r="99" spans="2:11" customFormat="1" ht="18.75" customHeight="1">
      <c r="B99" s="184"/>
      <c r="C99" s="185"/>
      <c r="D99" s="185"/>
      <c r="E99" s="185"/>
      <c r="F99" s="185"/>
      <c r="G99" s="185"/>
      <c r="H99" s="185"/>
      <c r="I99" s="185"/>
      <c r="J99" s="185"/>
      <c r="K99" s="184"/>
    </row>
    <row r="100" spans="2:11" customFormat="1" ht="18.75" customHeight="1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customFormat="1" ht="7.5" customHeight="1">
      <c r="B101" s="165"/>
      <c r="C101" s="166"/>
      <c r="D101" s="166"/>
      <c r="E101" s="166"/>
      <c r="F101" s="166"/>
      <c r="G101" s="166"/>
      <c r="H101" s="166"/>
      <c r="I101" s="166"/>
      <c r="J101" s="166"/>
      <c r="K101" s="167"/>
    </row>
    <row r="102" spans="2:11" customFormat="1" ht="45" customHeight="1">
      <c r="B102" s="168"/>
      <c r="C102" s="270" t="s">
        <v>530</v>
      </c>
      <c r="D102" s="270"/>
      <c r="E102" s="270"/>
      <c r="F102" s="270"/>
      <c r="G102" s="270"/>
      <c r="H102" s="270"/>
      <c r="I102" s="270"/>
      <c r="J102" s="270"/>
      <c r="K102" s="169"/>
    </row>
    <row r="103" spans="2:11" customFormat="1" ht="17.25" customHeight="1">
      <c r="B103" s="168"/>
      <c r="C103" s="170" t="s">
        <v>485</v>
      </c>
      <c r="D103" s="170"/>
      <c r="E103" s="170"/>
      <c r="F103" s="170" t="s">
        <v>486</v>
      </c>
      <c r="G103" s="171"/>
      <c r="H103" s="170" t="s">
        <v>46</v>
      </c>
      <c r="I103" s="170" t="s">
        <v>49</v>
      </c>
      <c r="J103" s="170" t="s">
        <v>487</v>
      </c>
      <c r="K103" s="169"/>
    </row>
    <row r="104" spans="2:11" customFormat="1" ht="17.25" customHeight="1">
      <c r="B104" s="168"/>
      <c r="C104" s="172" t="s">
        <v>488</v>
      </c>
      <c r="D104" s="172"/>
      <c r="E104" s="172"/>
      <c r="F104" s="173" t="s">
        <v>489</v>
      </c>
      <c r="G104" s="174"/>
      <c r="H104" s="172"/>
      <c r="I104" s="172"/>
      <c r="J104" s="172" t="s">
        <v>490</v>
      </c>
      <c r="K104" s="169"/>
    </row>
    <row r="105" spans="2:11" customFormat="1" ht="5.25" customHeight="1">
      <c r="B105" s="168"/>
      <c r="C105" s="170"/>
      <c r="D105" s="170"/>
      <c r="E105" s="170"/>
      <c r="F105" s="170"/>
      <c r="G105" s="186"/>
      <c r="H105" s="170"/>
      <c r="I105" s="170"/>
      <c r="J105" s="170"/>
      <c r="K105" s="169"/>
    </row>
    <row r="106" spans="2:11" customFormat="1" ht="15" customHeight="1">
      <c r="B106" s="168"/>
      <c r="C106" s="157" t="s">
        <v>45</v>
      </c>
      <c r="D106" s="177"/>
      <c r="E106" s="177"/>
      <c r="F106" s="178" t="s">
        <v>491</v>
      </c>
      <c r="G106" s="157"/>
      <c r="H106" s="157" t="s">
        <v>531</v>
      </c>
      <c r="I106" s="157" t="s">
        <v>493</v>
      </c>
      <c r="J106" s="157">
        <v>20</v>
      </c>
      <c r="K106" s="169"/>
    </row>
    <row r="107" spans="2:11" customFormat="1" ht="15" customHeight="1">
      <c r="B107" s="168"/>
      <c r="C107" s="157" t="s">
        <v>494</v>
      </c>
      <c r="D107" s="157"/>
      <c r="E107" s="157"/>
      <c r="F107" s="178" t="s">
        <v>491</v>
      </c>
      <c r="G107" s="157"/>
      <c r="H107" s="157" t="s">
        <v>531</v>
      </c>
      <c r="I107" s="157" t="s">
        <v>493</v>
      </c>
      <c r="J107" s="157">
        <v>120</v>
      </c>
      <c r="K107" s="169"/>
    </row>
    <row r="108" spans="2:11" customFormat="1" ht="15" customHeight="1">
      <c r="B108" s="180"/>
      <c r="C108" s="157" t="s">
        <v>496</v>
      </c>
      <c r="D108" s="157"/>
      <c r="E108" s="157"/>
      <c r="F108" s="178" t="s">
        <v>497</v>
      </c>
      <c r="G108" s="157"/>
      <c r="H108" s="157" t="s">
        <v>531</v>
      </c>
      <c r="I108" s="157" t="s">
        <v>493</v>
      </c>
      <c r="J108" s="157">
        <v>50</v>
      </c>
      <c r="K108" s="169"/>
    </row>
    <row r="109" spans="2:11" customFormat="1" ht="15" customHeight="1">
      <c r="B109" s="180"/>
      <c r="C109" s="157" t="s">
        <v>499</v>
      </c>
      <c r="D109" s="157"/>
      <c r="E109" s="157"/>
      <c r="F109" s="178" t="s">
        <v>491</v>
      </c>
      <c r="G109" s="157"/>
      <c r="H109" s="157" t="s">
        <v>531</v>
      </c>
      <c r="I109" s="157" t="s">
        <v>501</v>
      </c>
      <c r="J109" s="157"/>
      <c r="K109" s="169"/>
    </row>
    <row r="110" spans="2:11" customFormat="1" ht="15" customHeight="1">
      <c r="B110" s="180"/>
      <c r="C110" s="157" t="s">
        <v>510</v>
      </c>
      <c r="D110" s="157"/>
      <c r="E110" s="157"/>
      <c r="F110" s="178" t="s">
        <v>497</v>
      </c>
      <c r="G110" s="157"/>
      <c r="H110" s="157" t="s">
        <v>531</v>
      </c>
      <c r="I110" s="157" t="s">
        <v>493</v>
      </c>
      <c r="J110" s="157">
        <v>50</v>
      </c>
      <c r="K110" s="169"/>
    </row>
    <row r="111" spans="2:11" customFormat="1" ht="15" customHeight="1">
      <c r="B111" s="180"/>
      <c r="C111" s="157" t="s">
        <v>518</v>
      </c>
      <c r="D111" s="157"/>
      <c r="E111" s="157"/>
      <c r="F111" s="178" t="s">
        <v>497</v>
      </c>
      <c r="G111" s="157"/>
      <c r="H111" s="157" t="s">
        <v>531</v>
      </c>
      <c r="I111" s="157" t="s">
        <v>493</v>
      </c>
      <c r="J111" s="157">
        <v>50</v>
      </c>
      <c r="K111" s="169"/>
    </row>
    <row r="112" spans="2:11" customFormat="1" ht="15" customHeight="1">
      <c r="B112" s="180"/>
      <c r="C112" s="157" t="s">
        <v>516</v>
      </c>
      <c r="D112" s="157"/>
      <c r="E112" s="157"/>
      <c r="F112" s="178" t="s">
        <v>497</v>
      </c>
      <c r="G112" s="157"/>
      <c r="H112" s="157" t="s">
        <v>531</v>
      </c>
      <c r="I112" s="157" t="s">
        <v>493</v>
      </c>
      <c r="J112" s="157">
        <v>50</v>
      </c>
      <c r="K112" s="169"/>
    </row>
    <row r="113" spans="2:11" customFormat="1" ht="15" customHeight="1">
      <c r="B113" s="180"/>
      <c r="C113" s="157" t="s">
        <v>45</v>
      </c>
      <c r="D113" s="157"/>
      <c r="E113" s="157"/>
      <c r="F113" s="178" t="s">
        <v>491</v>
      </c>
      <c r="G113" s="157"/>
      <c r="H113" s="157" t="s">
        <v>532</v>
      </c>
      <c r="I113" s="157" t="s">
        <v>493</v>
      </c>
      <c r="J113" s="157">
        <v>20</v>
      </c>
      <c r="K113" s="169"/>
    </row>
    <row r="114" spans="2:11" customFormat="1" ht="15" customHeight="1">
      <c r="B114" s="180"/>
      <c r="C114" s="157" t="s">
        <v>533</v>
      </c>
      <c r="D114" s="157"/>
      <c r="E114" s="157"/>
      <c r="F114" s="178" t="s">
        <v>491</v>
      </c>
      <c r="G114" s="157"/>
      <c r="H114" s="157" t="s">
        <v>534</v>
      </c>
      <c r="I114" s="157" t="s">
        <v>493</v>
      </c>
      <c r="J114" s="157">
        <v>120</v>
      </c>
      <c r="K114" s="169"/>
    </row>
    <row r="115" spans="2:11" customFormat="1" ht="15" customHeight="1">
      <c r="B115" s="180"/>
      <c r="C115" s="157" t="s">
        <v>30</v>
      </c>
      <c r="D115" s="157"/>
      <c r="E115" s="157"/>
      <c r="F115" s="178" t="s">
        <v>491</v>
      </c>
      <c r="G115" s="157"/>
      <c r="H115" s="157" t="s">
        <v>535</v>
      </c>
      <c r="I115" s="157" t="s">
        <v>526</v>
      </c>
      <c r="J115" s="157"/>
      <c r="K115" s="169"/>
    </row>
    <row r="116" spans="2:11" customFormat="1" ht="15" customHeight="1">
      <c r="B116" s="180"/>
      <c r="C116" s="157" t="s">
        <v>40</v>
      </c>
      <c r="D116" s="157"/>
      <c r="E116" s="157"/>
      <c r="F116" s="178" t="s">
        <v>491</v>
      </c>
      <c r="G116" s="157"/>
      <c r="H116" s="157" t="s">
        <v>536</v>
      </c>
      <c r="I116" s="157" t="s">
        <v>526</v>
      </c>
      <c r="J116" s="157"/>
      <c r="K116" s="169"/>
    </row>
    <row r="117" spans="2:11" customFormat="1" ht="15" customHeight="1">
      <c r="B117" s="180"/>
      <c r="C117" s="157" t="s">
        <v>49</v>
      </c>
      <c r="D117" s="157"/>
      <c r="E117" s="157"/>
      <c r="F117" s="178" t="s">
        <v>491</v>
      </c>
      <c r="G117" s="157"/>
      <c r="H117" s="157" t="s">
        <v>537</v>
      </c>
      <c r="I117" s="157" t="s">
        <v>538</v>
      </c>
      <c r="J117" s="157"/>
      <c r="K117" s="169"/>
    </row>
    <row r="118" spans="2:11" customFormat="1" ht="15" customHeight="1">
      <c r="B118" s="181"/>
      <c r="C118" s="187"/>
      <c r="D118" s="187"/>
      <c r="E118" s="187"/>
      <c r="F118" s="187"/>
      <c r="G118" s="187"/>
      <c r="H118" s="187"/>
      <c r="I118" s="187"/>
      <c r="J118" s="187"/>
      <c r="K118" s="183"/>
    </row>
    <row r="119" spans="2:11" customFormat="1" ht="18.75" customHeight="1">
      <c r="B119" s="188"/>
      <c r="C119" s="189"/>
      <c r="D119" s="189"/>
      <c r="E119" s="189"/>
      <c r="F119" s="190"/>
      <c r="G119" s="189"/>
      <c r="H119" s="189"/>
      <c r="I119" s="189"/>
      <c r="J119" s="189"/>
      <c r="K119" s="188"/>
    </row>
    <row r="120" spans="2:11" customFormat="1" ht="18.75" customHeight="1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customFormat="1" ht="7.5" customHeight="1">
      <c r="B121" s="191"/>
      <c r="C121" s="192"/>
      <c r="D121" s="192"/>
      <c r="E121" s="192"/>
      <c r="F121" s="192"/>
      <c r="G121" s="192"/>
      <c r="H121" s="192"/>
      <c r="I121" s="192"/>
      <c r="J121" s="192"/>
      <c r="K121" s="193"/>
    </row>
    <row r="122" spans="2:11" customFormat="1" ht="45" customHeight="1">
      <c r="B122" s="194"/>
      <c r="C122" s="268" t="s">
        <v>539</v>
      </c>
      <c r="D122" s="268"/>
      <c r="E122" s="268"/>
      <c r="F122" s="268"/>
      <c r="G122" s="268"/>
      <c r="H122" s="268"/>
      <c r="I122" s="268"/>
      <c r="J122" s="268"/>
      <c r="K122" s="195"/>
    </row>
    <row r="123" spans="2:11" customFormat="1" ht="17.25" customHeight="1">
      <c r="B123" s="196"/>
      <c r="C123" s="170" t="s">
        <v>485</v>
      </c>
      <c r="D123" s="170"/>
      <c r="E123" s="170"/>
      <c r="F123" s="170" t="s">
        <v>486</v>
      </c>
      <c r="G123" s="171"/>
      <c r="H123" s="170" t="s">
        <v>46</v>
      </c>
      <c r="I123" s="170" t="s">
        <v>49</v>
      </c>
      <c r="J123" s="170" t="s">
        <v>487</v>
      </c>
      <c r="K123" s="197"/>
    </row>
    <row r="124" spans="2:11" customFormat="1" ht="17.25" customHeight="1">
      <c r="B124" s="196"/>
      <c r="C124" s="172" t="s">
        <v>488</v>
      </c>
      <c r="D124" s="172"/>
      <c r="E124" s="172"/>
      <c r="F124" s="173" t="s">
        <v>489</v>
      </c>
      <c r="G124" s="174"/>
      <c r="H124" s="172"/>
      <c r="I124" s="172"/>
      <c r="J124" s="172" t="s">
        <v>490</v>
      </c>
      <c r="K124" s="197"/>
    </row>
    <row r="125" spans="2:11" customFormat="1" ht="5.25" customHeight="1">
      <c r="B125" s="198"/>
      <c r="C125" s="175"/>
      <c r="D125" s="175"/>
      <c r="E125" s="175"/>
      <c r="F125" s="175"/>
      <c r="G125" s="199"/>
      <c r="H125" s="175"/>
      <c r="I125" s="175"/>
      <c r="J125" s="175"/>
      <c r="K125" s="200"/>
    </row>
    <row r="126" spans="2:11" customFormat="1" ht="15" customHeight="1">
      <c r="B126" s="198"/>
      <c r="C126" s="157" t="s">
        <v>494</v>
      </c>
      <c r="D126" s="177"/>
      <c r="E126" s="177"/>
      <c r="F126" s="178" t="s">
        <v>491</v>
      </c>
      <c r="G126" s="157"/>
      <c r="H126" s="157" t="s">
        <v>531</v>
      </c>
      <c r="I126" s="157" t="s">
        <v>493</v>
      </c>
      <c r="J126" s="157">
        <v>120</v>
      </c>
      <c r="K126" s="201"/>
    </row>
    <row r="127" spans="2:11" customFormat="1" ht="15" customHeight="1">
      <c r="B127" s="198"/>
      <c r="C127" s="157" t="s">
        <v>540</v>
      </c>
      <c r="D127" s="157"/>
      <c r="E127" s="157"/>
      <c r="F127" s="178" t="s">
        <v>491</v>
      </c>
      <c r="G127" s="157"/>
      <c r="H127" s="157" t="s">
        <v>541</v>
      </c>
      <c r="I127" s="157" t="s">
        <v>493</v>
      </c>
      <c r="J127" s="157" t="s">
        <v>542</v>
      </c>
      <c r="K127" s="201"/>
    </row>
    <row r="128" spans="2:11" customFormat="1" ht="15" customHeight="1">
      <c r="B128" s="198"/>
      <c r="C128" s="157" t="s">
        <v>439</v>
      </c>
      <c r="D128" s="157"/>
      <c r="E128" s="157"/>
      <c r="F128" s="178" t="s">
        <v>491</v>
      </c>
      <c r="G128" s="157"/>
      <c r="H128" s="157" t="s">
        <v>543</v>
      </c>
      <c r="I128" s="157" t="s">
        <v>493</v>
      </c>
      <c r="J128" s="157" t="s">
        <v>542</v>
      </c>
      <c r="K128" s="201"/>
    </row>
    <row r="129" spans="2:11" customFormat="1" ht="15" customHeight="1">
      <c r="B129" s="198"/>
      <c r="C129" s="157" t="s">
        <v>502</v>
      </c>
      <c r="D129" s="157"/>
      <c r="E129" s="157"/>
      <c r="F129" s="178" t="s">
        <v>497</v>
      </c>
      <c r="G129" s="157"/>
      <c r="H129" s="157" t="s">
        <v>503</v>
      </c>
      <c r="I129" s="157" t="s">
        <v>493</v>
      </c>
      <c r="J129" s="157">
        <v>15</v>
      </c>
      <c r="K129" s="201"/>
    </row>
    <row r="130" spans="2:11" customFormat="1" ht="15" customHeight="1">
      <c r="B130" s="198"/>
      <c r="C130" s="157" t="s">
        <v>504</v>
      </c>
      <c r="D130" s="157"/>
      <c r="E130" s="157"/>
      <c r="F130" s="178" t="s">
        <v>497</v>
      </c>
      <c r="G130" s="157"/>
      <c r="H130" s="157" t="s">
        <v>505</v>
      </c>
      <c r="I130" s="157" t="s">
        <v>493</v>
      </c>
      <c r="J130" s="157">
        <v>15</v>
      </c>
      <c r="K130" s="201"/>
    </row>
    <row r="131" spans="2:11" customFormat="1" ht="15" customHeight="1">
      <c r="B131" s="198"/>
      <c r="C131" s="157" t="s">
        <v>506</v>
      </c>
      <c r="D131" s="157"/>
      <c r="E131" s="157"/>
      <c r="F131" s="178" t="s">
        <v>497</v>
      </c>
      <c r="G131" s="157"/>
      <c r="H131" s="157" t="s">
        <v>507</v>
      </c>
      <c r="I131" s="157" t="s">
        <v>493</v>
      </c>
      <c r="J131" s="157">
        <v>20</v>
      </c>
      <c r="K131" s="201"/>
    </row>
    <row r="132" spans="2:11" customFormat="1" ht="15" customHeight="1">
      <c r="B132" s="198"/>
      <c r="C132" s="157" t="s">
        <v>508</v>
      </c>
      <c r="D132" s="157"/>
      <c r="E132" s="157"/>
      <c r="F132" s="178" t="s">
        <v>497</v>
      </c>
      <c r="G132" s="157"/>
      <c r="H132" s="157" t="s">
        <v>509</v>
      </c>
      <c r="I132" s="157" t="s">
        <v>493</v>
      </c>
      <c r="J132" s="157">
        <v>20</v>
      </c>
      <c r="K132" s="201"/>
    </row>
    <row r="133" spans="2:11" customFormat="1" ht="15" customHeight="1">
      <c r="B133" s="198"/>
      <c r="C133" s="157" t="s">
        <v>496</v>
      </c>
      <c r="D133" s="157"/>
      <c r="E133" s="157"/>
      <c r="F133" s="178" t="s">
        <v>497</v>
      </c>
      <c r="G133" s="157"/>
      <c r="H133" s="157" t="s">
        <v>531</v>
      </c>
      <c r="I133" s="157" t="s">
        <v>493</v>
      </c>
      <c r="J133" s="157">
        <v>50</v>
      </c>
      <c r="K133" s="201"/>
    </row>
    <row r="134" spans="2:11" customFormat="1" ht="15" customHeight="1">
      <c r="B134" s="198"/>
      <c r="C134" s="157" t="s">
        <v>510</v>
      </c>
      <c r="D134" s="157"/>
      <c r="E134" s="157"/>
      <c r="F134" s="178" t="s">
        <v>497</v>
      </c>
      <c r="G134" s="157"/>
      <c r="H134" s="157" t="s">
        <v>531</v>
      </c>
      <c r="I134" s="157" t="s">
        <v>493</v>
      </c>
      <c r="J134" s="157">
        <v>50</v>
      </c>
      <c r="K134" s="201"/>
    </row>
    <row r="135" spans="2:11" customFormat="1" ht="15" customHeight="1">
      <c r="B135" s="198"/>
      <c r="C135" s="157" t="s">
        <v>516</v>
      </c>
      <c r="D135" s="157"/>
      <c r="E135" s="157"/>
      <c r="F135" s="178" t="s">
        <v>497</v>
      </c>
      <c r="G135" s="157"/>
      <c r="H135" s="157" t="s">
        <v>531</v>
      </c>
      <c r="I135" s="157" t="s">
        <v>493</v>
      </c>
      <c r="J135" s="157">
        <v>50</v>
      </c>
      <c r="K135" s="201"/>
    </row>
    <row r="136" spans="2:11" customFormat="1" ht="15" customHeight="1">
      <c r="B136" s="198"/>
      <c r="C136" s="157" t="s">
        <v>518</v>
      </c>
      <c r="D136" s="157"/>
      <c r="E136" s="157"/>
      <c r="F136" s="178" t="s">
        <v>497</v>
      </c>
      <c r="G136" s="157"/>
      <c r="H136" s="157" t="s">
        <v>531</v>
      </c>
      <c r="I136" s="157" t="s">
        <v>493</v>
      </c>
      <c r="J136" s="157">
        <v>50</v>
      </c>
      <c r="K136" s="201"/>
    </row>
    <row r="137" spans="2:11" customFormat="1" ht="15" customHeight="1">
      <c r="B137" s="198"/>
      <c r="C137" s="157" t="s">
        <v>519</v>
      </c>
      <c r="D137" s="157"/>
      <c r="E137" s="157"/>
      <c r="F137" s="178" t="s">
        <v>497</v>
      </c>
      <c r="G137" s="157"/>
      <c r="H137" s="157" t="s">
        <v>544</v>
      </c>
      <c r="I137" s="157" t="s">
        <v>493</v>
      </c>
      <c r="J137" s="157">
        <v>255</v>
      </c>
      <c r="K137" s="201"/>
    </row>
    <row r="138" spans="2:11" customFormat="1" ht="15" customHeight="1">
      <c r="B138" s="198"/>
      <c r="C138" s="157" t="s">
        <v>521</v>
      </c>
      <c r="D138" s="157"/>
      <c r="E138" s="157"/>
      <c r="F138" s="178" t="s">
        <v>491</v>
      </c>
      <c r="G138" s="157"/>
      <c r="H138" s="157" t="s">
        <v>545</v>
      </c>
      <c r="I138" s="157" t="s">
        <v>523</v>
      </c>
      <c r="J138" s="157"/>
      <c r="K138" s="201"/>
    </row>
    <row r="139" spans="2:11" customFormat="1" ht="15" customHeight="1">
      <c r="B139" s="198"/>
      <c r="C139" s="157" t="s">
        <v>524</v>
      </c>
      <c r="D139" s="157"/>
      <c r="E139" s="157"/>
      <c r="F139" s="178" t="s">
        <v>491</v>
      </c>
      <c r="G139" s="157"/>
      <c r="H139" s="157" t="s">
        <v>546</v>
      </c>
      <c r="I139" s="157" t="s">
        <v>526</v>
      </c>
      <c r="J139" s="157"/>
      <c r="K139" s="201"/>
    </row>
    <row r="140" spans="2:11" customFormat="1" ht="15" customHeight="1">
      <c r="B140" s="198"/>
      <c r="C140" s="157" t="s">
        <v>527</v>
      </c>
      <c r="D140" s="157"/>
      <c r="E140" s="157"/>
      <c r="F140" s="178" t="s">
        <v>491</v>
      </c>
      <c r="G140" s="157"/>
      <c r="H140" s="157" t="s">
        <v>527</v>
      </c>
      <c r="I140" s="157" t="s">
        <v>526</v>
      </c>
      <c r="J140" s="157"/>
      <c r="K140" s="201"/>
    </row>
    <row r="141" spans="2:11" customFormat="1" ht="15" customHeight="1">
      <c r="B141" s="198"/>
      <c r="C141" s="157" t="s">
        <v>30</v>
      </c>
      <c r="D141" s="157"/>
      <c r="E141" s="157"/>
      <c r="F141" s="178" t="s">
        <v>491</v>
      </c>
      <c r="G141" s="157"/>
      <c r="H141" s="157" t="s">
        <v>547</v>
      </c>
      <c r="I141" s="157" t="s">
        <v>526</v>
      </c>
      <c r="J141" s="157"/>
      <c r="K141" s="201"/>
    </row>
    <row r="142" spans="2:11" customFormat="1" ht="15" customHeight="1">
      <c r="B142" s="198"/>
      <c r="C142" s="157" t="s">
        <v>548</v>
      </c>
      <c r="D142" s="157"/>
      <c r="E142" s="157"/>
      <c r="F142" s="178" t="s">
        <v>491</v>
      </c>
      <c r="G142" s="157"/>
      <c r="H142" s="157" t="s">
        <v>549</v>
      </c>
      <c r="I142" s="157" t="s">
        <v>526</v>
      </c>
      <c r="J142" s="157"/>
      <c r="K142" s="201"/>
    </row>
    <row r="143" spans="2:11" customFormat="1" ht="15" customHeight="1">
      <c r="B143" s="202"/>
      <c r="C143" s="203"/>
      <c r="D143" s="203"/>
      <c r="E143" s="203"/>
      <c r="F143" s="203"/>
      <c r="G143" s="203"/>
      <c r="H143" s="203"/>
      <c r="I143" s="203"/>
      <c r="J143" s="203"/>
      <c r="K143" s="204"/>
    </row>
    <row r="144" spans="2:11" customFormat="1" ht="18.75" customHeight="1">
      <c r="B144" s="189"/>
      <c r="C144" s="189"/>
      <c r="D144" s="189"/>
      <c r="E144" s="189"/>
      <c r="F144" s="190"/>
      <c r="G144" s="189"/>
      <c r="H144" s="189"/>
      <c r="I144" s="189"/>
      <c r="J144" s="189"/>
      <c r="K144" s="189"/>
    </row>
    <row r="145" spans="2:11" customFormat="1" ht="18.75" customHeight="1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customFormat="1" ht="7.5" customHeight="1">
      <c r="B146" s="165"/>
      <c r="C146" s="166"/>
      <c r="D146" s="166"/>
      <c r="E146" s="166"/>
      <c r="F146" s="166"/>
      <c r="G146" s="166"/>
      <c r="H146" s="166"/>
      <c r="I146" s="166"/>
      <c r="J146" s="166"/>
      <c r="K146" s="167"/>
    </row>
    <row r="147" spans="2:11" customFormat="1" ht="45" customHeight="1">
      <c r="B147" s="168"/>
      <c r="C147" s="270" t="s">
        <v>550</v>
      </c>
      <c r="D147" s="270"/>
      <c r="E147" s="270"/>
      <c r="F147" s="270"/>
      <c r="G147" s="270"/>
      <c r="H147" s="270"/>
      <c r="I147" s="270"/>
      <c r="J147" s="270"/>
      <c r="K147" s="169"/>
    </row>
    <row r="148" spans="2:11" customFormat="1" ht="17.25" customHeight="1">
      <c r="B148" s="168"/>
      <c r="C148" s="170" t="s">
        <v>485</v>
      </c>
      <c r="D148" s="170"/>
      <c r="E148" s="170"/>
      <c r="F148" s="170" t="s">
        <v>486</v>
      </c>
      <c r="G148" s="171"/>
      <c r="H148" s="170" t="s">
        <v>46</v>
      </c>
      <c r="I148" s="170" t="s">
        <v>49</v>
      </c>
      <c r="J148" s="170" t="s">
        <v>487</v>
      </c>
      <c r="K148" s="169"/>
    </row>
    <row r="149" spans="2:11" customFormat="1" ht="17.25" customHeight="1">
      <c r="B149" s="168"/>
      <c r="C149" s="172" t="s">
        <v>488</v>
      </c>
      <c r="D149" s="172"/>
      <c r="E149" s="172"/>
      <c r="F149" s="173" t="s">
        <v>489</v>
      </c>
      <c r="G149" s="174"/>
      <c r="H149" s="172"/>
      <c r="I149" s="172"/>
      <c r="J149" s="172" t="s">
        <v>490</v>
      </c>
      <c r="K149" s="169"/>
    </row>
    <row r="150" spans="2:11" customFormat="1" ht="5.25" customHeight="1">
      <c r="B150" s="180"/>
      <c r="C150" s="175"/>
      <c r="D150" s="175"/>
      <c r="E150" s="175"/>
      <c r="F150" s="175"/>
      <c r="G150" s="176"/>
      <c r="H150" s="175"/>
      <c r="I150" s="175"/>
      <c r="J150" s="175"/>
      <c r="K150" s="201"/>
    </row>
    <row r="151" spans="2:11" customFormat="1" ht="15" customHeight="1">
      <c r="B151" s="180"/>
      <c r="C151" s="205" t="s">
        <v>494</v>
      </c>
      <c r="D151" s="157"/>
      <c r="E151" s="157"/>
      <c r="F151" s="206" t="s">
        <v>491</v>
      </c>
      <c r="G151" s="157"/>
      <c r="H151" s="205" t="s">
        <v>531</v>
      </c>
      <c r="I151" s="205" t="s">
        <v>493</v>
      </c>
      <c r="J151" s="205">
        <v>120</v>
      </c>
      <c r="K151" s="201"/>
    </row>
    <row r="152" spans="2:11" customFormat="1" ht="15" customHeight="1">
      <c r="B152" s="180"/>
      <c r="C152" s="205" t="s">
        <v>540</v>
      </c>
      <c r="D152" s="157"/>
      <c r="E152" s="157"/>
      <c r="F152" s="206" t="s">
        <v>491</v>
      </c>
      <c r="G152" s="157"/>
      <c r="H152" s="205" t="s">
        <v>551</v>
      </c>
      <c r="I152" s="205" t="s">
        <v>493</v>
      </c>
      <c r="J152" s="205" t="s">
        <v>542</v>
      </c>
      <c r="K152" s="201"/>
    </row>
    <row r="153" spans="2:11" customFormat="1" ht="15" customHeight="1">
      <c r="B153" s="180"/>
      <c r="C153" s="205" t="s">
        <v>439</v>
      </c>
      <c r="D153" s="157"/>
      <c r="E153" s="157"/>
      <c r="F153" s="206" t="s">
        <v>491</v>
      </c>
      <c r="G153" s="157"/>
      <c r="H153" s="205" t="s">
        <v>552</v>
      </c>
      <c r="I153" s="205" t="s">
        <v>493</v>
      </c>
      <c r="J153" s="205" t="s">
        <v>542</v>
      </c>
      <c r="K153" s="201"/>
    </row>
    <row r="154" spans="2:11" customFormat="1" ht="15" customHeight="1">
      <c r="B154" s="180"/>
      <c r="C154" s="205" t="s">
        <v>496</v>
      </c>
      <c r="D154" s="157"/>
      <c r="E154" s="157"/>
      <c r="F154" s="206" t="s">
        <v>497</v>
      </c>
      <c r="G154" s="157"/>
      <c r="H154" s="205" t="s">
        <v>531</v>
      </c>
      <c r="I154" s="205" t="s">
        <v>493</v>
      </c>
      <c r="J154" s="205">
        <v>50</v>
      </c>
      <c r="K154" s="201"/>
    </row>
    <row r="155" spans="2:11" customFormat="1" ht="15" customHeight="1">
      <c r="B155" s="180"/>
      <c r="C155" s="205" t="s">
        <v>499</v>
      </c>
      <c r="D155" s="157"/>
      <c r="E155" s="157"/>
      <c r="F155" s="206" t="s">
        <v>491</v>
      </c>
      <c r="G155" s="157"/>
      <c r="H155" s="205" t="s">
        <v>531</v>
      </c>
      <c r="I155" s="205" t="s">
        <v>501</v>
      </c>
      <c r="J155" s="205"/>
      <c r="K155" s="201"/>
    </row>
    <row r="156" spans="2:11" customFormat="1" ht="15" customHeight="1">
      <c r="B156" s="180"/>
      <c r="C156" s="205" t="s">
        <v>510</v>
      </c>
      <c r="D156" s="157"/>
      <c r="E156" s="157"/>
      <c r="F156" s="206" t="s">
        <v>497</v>
      </c>
      <c r="G156" s="157"/>
      <c r="H156" s="205" t="s">
        <v>531</v>
      </c>
      <c r="I156" s="205" t="s">
        <v>493</v>
      </c>
      <c r="J156" s="205">
        <v>50</v>
      </c>
      <c r="K156" s="201"/>
    </row>
    <row r="157" spans="2:11" customFormat="1" ht="15" customHeight="1">
      <c r="B157" s="180"/>
      <c r="C157" s="205" t="s">
        <v>518</v>
      </c>
      <c r="D157" s="157"/>
      <c r="E157" s="157"/>
      <c r="F157" s="206" t="s">
        <v>497</v>
      </c>
      <c r="G157" s="157"/>
      <c r="H157" s="205" t="s">
        <v>531</v>
      </c>
      <c r="I157" s="205" t="s">
        <v>493</v>
      </c>
      <c r="J157" s="205">
        <v>50</v>
      </c>
      <c r="K157" s="201"/>
    </row>
    <row r="158" spans="2:11" customFormat="1" ht="15" customHeight="1">
      <c r="B158" s="180"/>
      <c r="C158" s="205" t="s">
        <v>516</v>
      </c>
      <c r="D158" s="157"/>
      <c r="E158" s="157"/>
      <c r="F158" s="206" t="s">
        <v>497</v>
      </c>
      <c r="G158" s="157"/>
      <c r="H158" s="205" t="s">
        <v>531</v>
      </c>
      <c r="I158" s="205" t="s">
        <v>493</v>
      </c>
      <c r="J158" s="205">
        <v>50</v>
      </c>
      <c r="K158" s="201"/>
    </row>
    <row r="159" spans="2:11" customFormat="1" ht="15" customHeight="1">
      <c r="B159" s="180"/>
      <c r="C159" s="205" t="s">
        <v>76</v>
      </c>
      <c r="D159" s="157"/>
      <c r="E159" s="157"/>
      <c r="F159" s="206" t="s">
        <v>491</v>
      </c>
      <c r="G159" s="157"/>
      <c r="H159" s="205" t="s">
        <v>553</v>
      </c>
      <c r="I159" s="205" t="s">
        <v>493</v>
      </c>
      <c r="J159" s="205" t="s">
        <v>554</v>
      </c>
      <c r="K159" s="201"/>
    </row>
    <row r="160" spans="2:11" customFormat="1" ht="15" customHeight="1">
      <c r="B160" s="180"/>
      <c r="C160" s="205" t="s">
        <v>555</v>
      </c>
      <c r="D160" s="157"/>
      <c r="E160" s="157"/>
      <c r="F160" s="206" t="s">
        <v>491</v>
      </c>
      <c r="G160" s="157"/>
      <c r="H160" s="205" t="s">
        <v>556</v>
      </c>
      <c r="I160" s="205" t="s">
        <v>526</v>
      </c>
      <c r="J160" s="205"/>
      <c r="K160" s="201"/>
    </row>
    <row r="161" spans="2:11" customFormat="1" ht="15" customHeight="1">
      <c r="B161" s="207"/>
      <c r="C161" s="187"/>
      <c r="D161" s="187"/>
      <c r="E161" s="187"/>
      <c r="F161" s="187"/>
      <c r="G161" s="187"/>
      <c r="H161" s="187"/>
      <c r="I161" s="187"/>
      <c r="J161" s="187"/>
      <c r="K161" s="208"/>
    </row>
    <row r="162" spans="2:11" customFormat="1" ht="18.75" customHeight="1">
      <c r="B162" s="189"/>
      <c r="C162" s="199"/>
      <c r="D162" s="199"/>
      <c r="E162" s="199"/>
      <c r="F162" s="209"/>
      <c r="G162" s="199"/>
      <c r="H162" s="199"/>
      <c r="I162" s="199"/>
      <c r="J162" s="199"/>
      <c r="K162" s="189"/>
    </row>
    <row r="163" spans="2:11" customFormat="1" ht="18.75" customHeight="1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customFormat="1" ht="7.5" customHeight="1">
      <c r="B164" s="146"/>
      <c r="C164" s="147"/>
      <c r="D164" s="147"/>
      <c r="E164" s="147"/>
      <c r="F164" s="147"/>
      <c r="G164" s="147"/>
      <c r="H164" s="147"/>
      <c r="I164" s="147"/>
      <c r="J164" s="147"/>
      <c r="K164" s="148"/>
    </row>
    <row r="165" spans="2:11" customFormat="1" ht="45" customHeight="1">
      <c r="B165" s="149"/>
      <c r="C165" s="268" t="s">
        <v>557</v>
      </c>
      <c r="D165" s="268"/>
      <c r="E165" s="268"/>
      <c r="F165" s="268"/>
      <c r="G165" s="268"/>
      <c r="H165" s="268"/>
      <c r="I165" s="268"/>
      <c r="J165" s="268"/>
      <c r="K165" s="150"/>
    </row>
    <row r="166" spans="2:11" customFormat="1" ht="17.25" customHeight="1">
      <c r="B166" s="149"/>
      <c r="C166" s="170" t="s">
        <v>485</v>
      </c>
      <c r="D166" s="170"/>
      <c r="E166" s="170"/>
      <c r="F166" s="170" t="s">
        <v>486</v>
      </c>
      <c r="G166" s="210"/>
      <c r="H166" s="211" t="s">
        <v>46</v>
      </c>
      <c r="I166" s="211" t="s">
        <v>49</v>
      </c>
      <c r="J166" s="170" t="s">
        <v>487</v>
      </c>
      <c r="K166" s="150"/>
    </row>
    <row r="167" spans="2:11" customFormat="1" ht="17.25" customHeight="1">
      <c r="B167" s="151"/>
      <c r="C167" s="172" t="s">
        <v>488</v>
      </c>
      <c r="D167" s="172"/>
      <c r="E167" s="172"/>
      <c r="F167" s="173" t="s">
        <v>489</v>
      </c>
      <c r="G167" s="212"/>
      <c r="H167" s="213"/>
      <c r="I167" s="213"/>
      <c r="J167" s="172" t="s">
        <v>490</v>
      </c>
      <c r="K167" s="152"/>
    </row>
    <row r="168" spans="2:11" customFormat="1" ht="5.25" customHeight="1">
      <c r="B168" s="180"/>
      <c r="C168" s="175"/>
      <c r="D168" s="175"/>
      <c r="E168" s="175"/>
      <c r="F168" s="175"/>
      <c r="G168" s="176"/>
      <c r="H168" s="175"/>
      <c r="I168" s="175"/>
      <c r="J168" s="175"/>
      <c r="K168" s="201"/>
    </row>
    <row r="169" spans="2:11" customFormat="1" ht="15" customHeight="1">
      <c r="B169" s="180"/>
      <c r="C169" s="157" t="s">
        <v>494</v>
      </c>
      <c r="D169" s="157"/>
      <c r="E169" s="157"/>
      <c r="F169" s="178" t="s">
        <v>491</v>
      </c>
      <c r="G169" s="157"/>
      <c r="H169" s="157" t="s">
        <v>531</v>
      </c>
      <c r="I169" s="157" t="s">
        <v>493</v>
      </c>
      <c r="J169" s="157">
        <v>120</v>
      </c>
      <c r="K169" s="201"/>
    </row>
    <row r="170" spans="2:11" customFormat="1" ht="15" customHeight="1">
      <c r="B170" s="180"/>
      <c r="C170" s="157" t="s">
        <v>540</v>
      </c>
      <c r="D170" s="157"/>
      <c r="E170" s="157"/>
      <c r="F170" s="178" t="s">
        <v>491</v>
      </c>
      <c r="G170" s="157"/>
      <c r="H170" s="157" t="s">
        <v>541</v>
      </c>
      <c r="I170" s="157" t="s">
        <v>493</v>
      </c>
      <c r="J170" s="157" t="s">
        <v>542</v>
      </c>
      <c r="K170" s="201"/>
    </row>
    <row r="171" spans="2:11" customFormat="1" ht="15" customHeight="1">
      <c r="B171" s="180"/>
      <c r="C171" s="157" t="s">
        <v>439</v>
      </c>
      <c r="D171" s="157"/>
      <c r="E171" s="157"/>
      <c r="F171" s="178" t="s">
        <v>491</v>
      </c>
      <c r="G171" s="157"/>
      <c r="H171" s="157" t="s">
        <v>558</v>
      </c>
      <c r="I171" s="157" t="s">
        <v>493</v>
      </c>
      <c r="J171" s="157" t="s">
        <v>542</v>
      </c>
      <c r="K171" s="201"/>
    </row>
    <row r="172" spans="2:11" customFormat="1" ht="15" customHeight="1">
      <c r="B172" s="180"/>
      <c r="C172" s="157" t="s">
        <v>496</v>
      </c>
      <c r="D172" s="157"/>
      <c r="E172" s="157"/>
      <c r="F172" s="178" t="s">
        <v>497</v>
      </c>
      <c r="G172" s="157"/>
      <c r="H172" s="157" t="s">
        <v>558</v>
      </c>
      <c r="I172" s="157" t="s">
        <v>493</v>
      </c>
      <c r="J172" s="157">
        <v>50</v>
      </c>
      <c r="K172" s="201"/>
    </row>
    <row r="173" spans="2:11" customFormat="1" ht="15" customHeight="1">
      <c r="B173" s="180"/>
      <c r="C173" s="157" t="s">
        <v>499</v>
      </c>
      <c r="D173" s="157"/>
      <c r="E173" s="157"/>
      <c r="F173" s="178" t="s">
        <v>491</v>
      </c>
      <c r="G173" s="157"/>
      <c r="H173" s="157" t="s">
        <v>558</v>
      </c>
      <c r="I173" s="157" t="s">
        <v>501</v>
      </c>
      <c r="J173" s="157"/>
      <c r="K173" s="201"/>
    </row>
    <row r="174" spans="2:11" customFormat="1" ht="15" customHeight="1">
      <c r="B174" s="180"/>
      <c r="C174" s="157" t="s">
        <v>510</v>
      </c>
      <c r="D174" s="157"/>
      <c r="E174" s="157"/>
      <c r="F174" s="178" t="s">
        <v>497</v>
      </c>
      <c r="G174" s="157"/>
      <c r="H174" s="157" t="s">
        <v>558</v>
      </c>
      <c r="I174" s="157" t="s">
        <v>493</v>
      </c>
      <c r="J174" s="157">
        <v>50</v>
      </c>
      <c r="K174" s="201"/>
    </row>
    <row r="175" spans="2:11" customFormat="1" ht="15" customHeight="1">
      <c r="B175" s="180"/>
      <c r="C175" s="157" t="s">
        <v>518</v>
      </c>
      <c r="D175" s="157"/>
      <c r="E175" s="157"/>
      <c r="F175" s="178" t="s">
        <v>497</v>
      </c>
      <c r="G175" s="157"/>
      <c r="H175" s="157" t="s">
        <v>558</v>
      </c>
      <c r="I175" s="157" t="s">
        <v>493</v>
      </c>
      <c r="J175" s="157">
        <v>50</v>
      </c>
      <c r="K175" s="201"/>
    </row>
    <row r="176" spans="2:11" customFormat="1" ht="15" customHeight="1">
      <c r="B176" s="180"/>
      <c r="C176" s="157" t="s">
        <v>516</v>
      </c>
      <c r="D176" s="157"/>
      <c r="E176" s="157"/>
      <c r="F176" s="178" t="s">
        <v>497</v>
      </c>
      <c r="G176" s="157"/>
      <c r="H176" s="157" t="s">
        <v>558</v>
      </c>
      <c r="I176" s="157" t="s">
        <v>493</v>
      </c>
      <c r="J176" s="157">
        <v>50</v>
      </c>
      <c r="K176" s="201"/>
    </row>
    <row r="177" spans="2:11" customFormat="1" ht="15" customHeight="1">
      <c r="B177" s="180"/>
      <c r="C177" s="157" t="s">
        <v>99</v>
      </c>
      <c r="D177" s="157"/>
      <c r="E177" s="157"/>
      <c r="F177" s="178" t="s">
        <v>491</v>
      </c>
      <c r="G177" s="157"/>
      <c r="H177" s="157" t="s">
        <v>559</v>
      </c>
      <c r="I177" s="157" t="s">
        <v>560</v>
      </c>
      <c r="J177" s="157"/>
      <c r="K177" s="201"/>
    </row>
    <row r="178" spans="2:11" customFormat="1" ht="15" customHeight="1">
      <c r="B178" s="180"/>
      <c r="C178" s="157" t="s">
        <v>49</v>
      </c>
      <c r="D178" s="157"/>
      <c r="E178" s="157"/>
      <c r="F178" s="178" t="s">
        <v>491</v>
      </c>
      <c r="G178" s="157"/>
      <c r="H178" s="157" t="s">
        <v>561</v>
      </c>
      <c r="I178" s="157" t="s">
        <v>562</v>
      </c>
      <c r="J178" s="157">
        <v>1</v>
      </c>
      <c r="K178" s="201"/>
    </row>
    <row r="179" spans="2:11" customFormat="1" ht="15" customHeight="1">
      <c r="B179" s="180"/>
      <c r="C179" s="157" t="s">
        <v>45</v>
      </c>
      <c r="D179" s="157"/>
      <c r="E179" s="157"/>
      <c r="F179" s="178" t="s">
        <v>491</v>
      </c>
      <c r="G179" s="157"/>
      <c r="H179" s="157" t="s">
        <v>563</v>
      </c>
      <c r="I179" s="157" t="s">
        <v>493</v>
      </c>
      <c r="J179" s="157">
        <v>20</v>
      </c>
      <c r="K179" s="201"/>
    </row>
    <row r="180" spans="2:11" customFormat="1" ht="15" customHeight="1">
      <c r="B180" s="180"/>
      <c r="C180" s="157" t="s">
        <v>46</v>
      </c>
      <c r="D180" s="157"/>
      <c r="E180" s="157"/>
      <c r="F180" s="178" t="s">
        <v>491</v>
      </c>
      <c r="G180" s="157"/>
      <c r="H180" s="157" t="s">
        <v>564</v>
      </c>
      <c r="I180" s="157" t="s">
        <v>493</v>
      </c>
      <c r="J180" s="157">
        <v>255</v>
      </c>
      <c r="K180" s="201"/>
    </row>
    <row r="181" spans="2:11" customFormat="1" ht="15" customHeight="1">
      <c r="B181" s="180"/>
      <c r="C181" s="157" t="s">
        <v>100</v>
      </c>
      <c r="D181" s="157"/>
      <c r="E181" s="157"/>
      <c r="F181" s="178" t="s">
        <v>491</v>
      </c>
      <c r="G181" s="157"/>
      <c r="H181" s="157" t="s">
        <v>455</v>
      </c>
      <c r="I181" s="157" t="s">
        <v>493</v>
      </c>
      <c r="J181" s="157">
        <v>10</v>
      </c>
      <c r="K181" s="201"/>
    </row>
    <row r="182" spans="2:11" customFormat="1" ht="15" customHeight="1">
      <c r="B182" s="180"/>
      <c r="C182" s="157" t="s">
        <v>101</v>
      </c>
      <c r="D182" s="157"/>
      <c r="E182" s="157"/>
      <c r="F182" s="178" t="s">
        <v>491</v>
      </c>
      <c r="G182" s="157"/>
      <c r="H182" s="157" t="s">
        <v>565</v>
      </c>
      <c r="I182" s="157" t="s">
        <v>526</v>
      </c>
      <c r="J182" s="157"/>
      <c r="K182" s="201"/>
    </row>
    <row r="183" spans="2:11" customFormat="1" ht="15" customHeight="1">
      <c r="B183" s="180"/>
      <c r="C183" s="157" t="s">
        <v>566</v>
      </c>
      <c r="D183" s="157"/>
      <c r="E183" s="157"/>
      <c r="F183" s="178" t="s">
        <v>491</v>
      </c>
      <c r="G183" s="157"/>
      <c r="H183" s="157" t="s">
        <v>567</v>
      </c>
      <c r="I183" s="157" t="s">
        <v>526</v>
      </c>
      <c r="J183" s="157"/>
      <c r="K183" s="201"/>
    </row>
    <row r="184" spans="2:11" customFormat="1" ht="15" customHeight="1">
      <c r="B184" s="180"/>
      <c r="C184" s="157" t="s">
        <v>555</v>
      </c>
      <c r="D184" s="157"/>
      <c r="E184" s="157"/>
      <c r="F184" s="178" t="s">
        <v>491</v>
      </c>
      <c r="G184" s="157"/>
      <c r="H184" s="157" t="s">
        <v>568</v>
      </c>
      <c r="I184" s="157" t="s">
        <v>526</v>
      </c>
      <c r="J184" s="157"/>
      <c r="K184" s="201"/>
    </row>
    <row r="185" spans="2:11" customFormat="1" ht="15" customHeight="1">
      <c r="B185" s="180"/>
      <c r="C185" s="157" t="s">
        <v>103</v>
      </c>
      <c r="D185" s="157"/>
      <c r="E185" s="157"/>
      <c r="F185" s="178" t="s">
        <v>497</v>
      </c>
      <c r="G185" s="157"/>
      <c r="H185" s="157" t="s">
        <v>569</v>
      </c>
      <c r="I185" s="157" t="s">
        <v>493</v>
      </c>
      <c r="J185" s="157">
        <v>50</v>
      </c>
      <c r="K185" s="201"/>
    </row>
    <row r="186" spans="2:11" customFormat="1" ht="15" customHeight="1">
      <c r="B186" s="180"/>
      <c r="C186" s="157" t="s">
        <v>570</v>
      </c>
      <c r="D186" s="157"/>
      <c r="E186" s="157"/>
      <c r="F186" s="178" t="s">
        <v>497</v>
      </c>
      <c r="G186" s="157"/>
      <c r="H186" s="157" t="s">
        <v>571</v>
      </c>
      <c r="I186" s="157" t="s">
        <v>572</v>
      </c>
      <c r="J186" s="157"/>
      <c r="K186" s="201"/>
    </row>
    <row r="187" spans="2:11" customFormat="1" ht="15" customHeight="1">
      <c r="B187" s="180"/>
      <c r="C187" s="157" t="s">
        <v>573</v>
      </c>
      <c r="D187" s="157"/>
      <c r="E187" s="157"/>
      <c r="F187" s="178" t="s">
        <v>497</v>
      </c>
      <c r="G187" s="157"/>
      <c r="H187" s="157" t="s">
        <v>574</v>
      </c>
      <c r="I187" s="157" t="s">
        <v>572</v>
      </c>
      <c r="J187" s="157"/>
      <c r="K187" s="201"/>
    </row>
    <row r="188" spans="2:11" customFormat="1" ht="15" customHeight="1">
      <c r="B188" s="180"/>
      <c r="C188" s="157" t="s">
        <v>575</v>
      </c>
      <c r="D188" s="157"/>
      <c r="E188" s="157"/>
      <c r="F188" s="178" t="s">
        <v>497</v>
      </c>
      <c r="G188" s="157"/>
      <c r="H188" s="157" t="s">
        <v>576</v>
      </c>
      <c r="I188" s="157" t="s">
        <v>572</v>
      </c>
      <c r="J188" s="157"/>
      <c r="K188" s="201"/>
    </row>
    <row r="189" spans="2:11" customFormat="1" ht="15" customHeight="1">
      <c r="B189" s="180"/>
      <c r="C189" s="214" t="s">
        <v>577</v>
      </c>
      <c r="D189" s="157"/>
      <c r="E189" s="157"/>
      <c r="F189" s="178" t="s">
        <v>497</v>
      </c>
      <c r="G189" s="157"/>
      <c r="H189" s="157" t="s">
        <v>578</v>
      </c>
      <c r="I189" s="157" t="s">
        <v>579</v>
      </c>
      <c r="J189" s="215" t="s">
        <v>580</v>
      </c>
      <c r="K189" s="201"/>
    </row>
    <row r="190" spans="2:11" customFormat="1" ht="15" customHeight="1">
      <c r="B190" s="216"/>
      <c r="C190" s="217" t="s">
        <v>581</v>
      </c>
      <c r="D190" s="218"/>
      <c r="E190" s="218"/>
      <c r="F190" s="219" t="s">
        <v>497</v>
      </c>
      <c r="G190" s="218"/>
      <c r="H190" s="218" t="s">
        <v>582</v>
      </c>
      <c r="I190" s="218" t="s">
        <v>579</v>
      </c>
      <c r="J190" s="220" t="s">
        <v>580</v>
      </c>
      <c r="K190" s="221"/>
    </row>
    <row r="191" spans="2:11" customFormat="1" ht="15" customHeight="1">
      <c r="B191" s="180"/>
      <c r="C191" s="214" t="s">
        <v>34</v>
      </c>
      <c r="D191" s="157"/>
      <c r="E191" s="157"/>
      <c r="F191" s="178" t="s">
        <v>491</v>
      </c>
      <c r="G191" s="157"/>
      <c r="H191" s="154" t="s">
        <v>583</v>
      </c>
      <c r="I191" s="157" t="s">
        <v>584</v>
      </c>
      <c r="J191" s="157"/>
      <c r="K191" s="201"/>
    </row>
    <row r="192" spans="2:11" customFormat="1" ht="15" customHeight="1">
      <c r="B192" s="180"/>
      <c r="C192" s="214" t="s">
        <v>585</v>
      </c>
      <c r="D192" s="157"/>
      <c r="E192" s="157"/>
      <c r="F192" s="178" t="s">
        <v>491</v>
      </c>
      <c r="G192" s="157"/>
      <c r="H192" s="157" t="s">
        <v>586</v>
      </c>
      <c r="I192" s="157" t="s">
        <v>526</v>
      </c>
      <c r="J192" s="157"/>
      <c r="K192" s="201"/>
    </row>
    <row r="193" spans="2:11" customFormat="1" ht="15" customHeight="1">
      <c r="B193" s="180"/>
      <c r="C193" s="214" t="s">
        <v>587</v>
      </c>
      <c r="D193" s="157"/>
      <c r="E193" s="157"/>
      <c r="F193" s="178" t="s">
        <v>491</v>
      </c>
      <c r="G193" s="157"/>
      <c r="H193" s="157" t="s">
        <v>588</v>
      </c>
      <c r="I193" s="157" t="s">
        <v>526</v>
      </c>
      <c r="J193" s="157"/>
      <c r="K193" s="201"/>
    </row>
    <row r="194" spans="2:11" customFormat="1" ht="15" customHeight="1">
      <c r="B194" s="180"/>
      <c r="C194" s="214" t="s">
        <v>589</v>
      </c>
      <c r="D194" s="157"/>
      <c r="E194" s="157"/>
      <c r="F194" s="178" t="s">
        <v>497</v>
      </c>
      <c r="G194" s="157"/>
      <c r="H194" s="157" t="s">
        <v>590</v>
      </c>
      <c r="I194" s="157" t="s">
        <v>526</v>
      </c>
      <c r="J194" s="157"/>
      <c r="K194" s="201"/>
    </row>
    <row r="195" spans="2:11" customFormat="1" ht="15" customHeight="1">
      <c r="B195" s="207"/>
      <c r="C195" s="222"/>
      <c r="D195" s="187"/>
      <c r="E195" s="187"/>
      <c r="F195" s="187"/>
      <c r="G195" s="187"/>
      <c r="H195" s="187"/>
      <c r="I195" s="187"/>
      <c r="J195" s="187"/>
      <c r="K195" s="208"/>
    </row>
    <row r="196" spans="2:11" customFormat="1" ht="18.75" customHeight="1">
      <c r="B196" s="189"/>
      <c r="C196" s="199"/>
      <c r="D196" s="199"/>
      <c r="E196" s="199"/>
      <c r="F196" s="209"/>
      <c r="G196" s="199"/>
      <c r="H196" s="199"/>
      <c r="I196" s="199"/>
      <c r="J196" s="199"/>
      <c r="K196" s="189"/>
    </row>
    <row r="197" spans="2:11" customFormat="1" ht="18.75" customHeight="1">
      <c r="B197" s="189"/>
      <c r="C197" s="199"/>
      <c r="D197" s="199"/>
      <c r="E197" s="199"/>
      <c r="F197" s="209"/>
      <c r="G197" s="199"/>
      <c r="H197" s="199"/>
      <c r="I197" s="199"/>
      <c r="J197" s="199"/>
      <c r="K197" s="189"/>
    </row>
    <row r="198" spans="2:11" customFormat="1" ht="18.75" customHeight="1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customFormat="1" ht="13.5">
      <c r="B199" s="146"/>
      <c r="C199" s="147"/>
      <c r="D199" s="147"/>
      <c r="E199" s="147"/>
      <c r="F199" s="147"/>
      <c r="G199" s="147"/>
      <c r="H199" s="147"/>
      <c r="I199" s="147"/>
      <c r="J199" s="147"/>
      <c r="K199" s="148"/>
    </row>
    <row r="200" spans="2:11" customFormat="1" ht="21">
      <c r="B200" s="149"/>
      <c r="C200" s="268" t="s">
        <v>591</v>
      </c>
      <c r="D200" s="268"/>
      <c r="E200" s="268"/>
      <c r="F200" s="268"/>
      <c r="G200" s="268"/>
      <c r="H200" s="268"/>
      <c r="I200" s="268"/>
      <c r="J200" s="268"/>
      <c r="K200" s="150"/>
    </row>
    <row r="201" spans="2:11" customFormat="1" ht="25.5" customHeight="1">
      <c r="B201" s="149"/>
      <c r="C201" s="223" t="s">
        <v>592</v>
      </c>
      <c r="D201" s="223"/>
      <c r="E201" s="223"/>
      <c r="F201" s="223" t="s">
        <v>593</v>
      </c>
      <c r="G201" s="224"/>
      <c r="H201" s="271" t="s">
        <v>594</v>
      </c>
      <c r="I201" s="271"/>
      <c r="J201" s="271"/>
      <c r="K201" s="150"/>
    </row>
    <row r="202" spans="2:11" customFormat="1" ht="5.25" customHeight="1">
      <c r="B202" s="180"/>
      <c r="C202" s="175"/>
      <c r="D202" s="175"/>
      <c r="E202" s="175"/>
      <c r="F202" s="175"/>
      <c r="G202" s="199"/>
      <c r="H202" s="175"/>
      <c r="I202" s="175"/>
      <c r="J202" s="175"/>
      <c r="K202" s="201"/>
    </row>
    <row r="203" spans="2:11" customFormat="1" ht="15" customHeight="1">
      <c r="B203" s="180"/>
      <c r="C203" s="157" t="s">
        <v>584</v>
      </c>
      <c r="D203" s="157"/>
      <c r="E203" s="157"/>
      <c r="F203" s="178" t="s">
        <v>35</v>
      </c>
      <c r="G203" s="157"/>
      <c r="H203" s="272" t="s">
        <v>595</v>
      </c>
      <c r="I203" s="272"/>
      <c r="J203" s="272"/>
      <c r="K203" s="201"/>
    </row>
    <row r="204" spans="2:11" customFormat="1" ht="15" customHeight="1">
      <c r="B204" s="180"/>
      <c r="C204" s="157"/>
      <c r="D204" s="157"/>
      <c r="E204" s="157"/>
      <c r="F204" s="178" t="s">
        <v>36</v>
      </c>
      <c r="G204" s="157"/>
      <c r="H204" s="272" t="s">
        <v>596</v>
      </c>
      <c r="I204" s="272"/>
      <c r="J204" s="272"/>
      <c r="K204" s="201"/>
    </row>
    <row r="205" spans="2:11" customFormat="1" ht="15" customHeight="1">
      <c r="B205" s="180"/>
      <c r="C205" s="157"/>
      <c r="D205" s="157"/>
      <c r="E205" s="157"/>
      <c r="F205" s="178" t="s">
        <v>39</v>
      </c>
      <c r="G205" s="157"/>
      <c r="H205" s="272" t="s">
        <v>597</v>
      </c>
      <c r="I205" s="272"/>
      <c r="J205" s="272"/>
      <c r="K205" s="201"/>
    </row>
    <row r="206" spans="2:11" customFormat="1" ht="15" customHeight="1">
      <c r="B206" s="180"/>
      <c r="C206" s="157"/>
      <c r="D206" s="157"/>
      <c r="E206" s="157"/>
      <c r="F206" s="178" t="s">
        <v>37</v>
      </c>
      <c r="G206" s="157"/>
      <c r="H206" s="272" t="s">
        <v>598</v>
      </c>
      <c r="I206" s="272"/>
      <c r="J206" s="272"/>
      <c r="K206" s="201"/>
    </row>
    <row r="207" spans="2:11" customFormat="1" ht="15" customHeight="1">
      <c r="B207" s="180"/>
      <c r="C207" s="157"/>
      <c r="D207" s="157"/>
      <c r="E207" s="157"/>
      <c r="F207" s="178" t="s">
        <v>38</v>
      </c>
      <c r="G207" s="157"/>
      <c r="H207" s="272" t="s">
        <v>599</v>
      </c>
      <c r="I207" s="272"/>
      <c r="J207" s="272"/>
      <c r="K207" s="201"/>
    </row>
    <row r="208" spans="2:11" customFormat="1" ht="15" customHeight="1">
      <c r="B208" s="180"/>
      <c r="C208" s="157"/>
      <c r="D208" s="157"/>
      <c r="E208" s="157"/>
      <c r="F208" s="178"/>
      <c r="G208" s="157"/>
      <c r="H208" s="157"/>
      <c r="I208" s="157"/>
      <c r="J208" s="157"/>
      <c r="K208" s="201"/>
    </row>
    <row r="209" spans="2:11" customFormat="1" ht="15" customHeight="1">
      <c r="B209" s="180"/>
      <c r="C209" s="157" t="s">
        <v>538</v>
      </c>
      <c r="D209" s="157"/>
      <c r="E209" s="157"/>
      <c r="F209" s="178" t="s">
        <v>69</v>
      </c>
      <c r="G209" s="157"/>
      <c r="H209" s="272" t="s">
        <v>600</v>
      </c>
      <c r="I209" s="272"/>
      <c r="J209" s="272"/>
      <c r="K209" s="201"/>
    </row>
    <row r="210" spans="2:11" customFormat="1" ht="15" customHeight="1">
      <c r="B210" s="180"/>
      <c r="C210" s="157"/>
      <c r="D210" s="157"/>
      <c r="E210" s="157"/>
      <c r="F210" s="178" t="s">
        <v>433</v>
      </c>
      <c r="G210" s="157"/>
      <c r="H210" s="272" t="s">
        <v>434</v>
      </c>
      <c r="I210" s="272"/>
      <c r="J210" s="272"/>
      <c r="K210" s="201"/>
    </row>
    <row r="211" spans="2:11" customFormat="1" ht="15" customHeight="1">
      <c r="B211" s="180"/>
      <c r="C211" s="157"/>
      <c r="D211" s="157"/>
      <c r="E211" s="157"/>
      <c r="F211" s="178" t="s">
        <v>431</v>
      </c>
      <c r="G211" s="157"/>
      <c r="H211" s="272" t="s">
        <v>601</v>
      </c>
      <c r="I211" s="272"/>
      <c r="J211" s="272"/>
      <c r="K211" s="201"/>
    </row>
    <row r="212" spans="2:11" customFormat="1" ht="15" customHeight="1">
      <c r="B212" s="225"/>
      <c r="C212" s="157"/>
      <c r="D212" s="157"/>
      <c r="E212" s="157"/>
      <c r="F212" s="178" t="s">
        <v>435</v>
      </c>
      <c r="G212" s="214"/>
      <c r="H212" s="273" t="s">
        <v>436</v>
      </c>
      <c r="I212" s="273"/>
      <c r="J212" s="273"/>
      <c r="K212" s="226"/>
    </row>
    <row r="213" spans="2:11" customFormat="1" ht="15" customHeight="1">
      <c r="B213" s="225"/>
      <c r="C213" s="157"/>
      <c r="D213" s="157"/>
      <c r="E213" s="157"/>
      <c r="F213" s="178" t="s">
        <v>437</v>
      </c>
      <c r="G213" s="214"/>
      <c r="H213" s="273" t="s">
        <v>602</v>
      </c>
      <c r="I213" s="273"/>
      <c r="J213" s="273"/>
      <c r="K213" s="226"/>
    </row>
    <row r="214" spans="2:11" customFormat="1" ht="15" customHeight="1">
      <c r="B214" s="225"/>
      <c r="C214" s="157"/>
      <c r="D214" s="157"/>
      <c r="E214" s="157"/>
      <c r="F214" s="178"/>
      <c r="G214" s="214"/>
      <c r="H214" s="205"/>
      <c r="I214" s="205"/>
      <c r="J214" s="205"/>
      <c r="K214" s="226"/>
    </row>
    <row r="215" spans="2:11" customFormat="1" ht="15" customHeight="1">
      <c r="B215" s="225"/>
      <c r="C215" s="157" t="s">
        <v>562</v>
      </c>
      <c r="D215" s="157"/>
      <c r="E215" s="157"/>
      <c r="F215" s="178">
        <v>1</v>
      </c>
      <c r="G215" s="214"/>
      <c r="H215" s="273" t="s">
        <v>603</v>
      </c>
      <c r="I215" s="273"/>
      <c r="J215" s="273"/>
      <c r="K215" s="226"/>
    </row>
    <row r="216" spans="2:11" customFormat="1" ht="15" customHeight="1">
      <c r="B216" s="225"/>
      <c r="C216" s="157"/>
      <c r="D216" s="157"/>
      <c r="E216" s="157"/>
      <c r="F216" s="178">
        <v>2</v>
      </c>
      <c r="G216" s="214"/>
      <c r="H216" s="273" t="s">
        <v>604</v>
      </c>
      <c r="I216" s="273"/>
      <c r="J216" s="273"/>
      <c r="K216" s="226"/>
    </row>
    <row r="217" spans="2:11" customFormat="1" ht="15" customHeight="1">
      <c r="B217" s="225"/>
      <c r="C217" s="157"/>
      <c r="D217" s="157"/>
      <c r="E217" s="157"/>
      <c r="F217" s="178">
        <v>3</v>
      </c>
      <c r="G217" s="214"/>
      <c r="H217" s="273" t="s">
        <v>605</v>
      </c>
      <c r="I217" s="273"/>
      <c r="J217" s="273"/>
      <c r="K217" s="226"/>
    </row>
    <row r="218" spans="2:11" customFormat="1" ht="15" customHeight="1">
      <c r="B218" s="225"/>
      <c r="C218" s="157"/>
      <c r="D218" s="157"/>
      <c r="E218" s="157"/>
      <c r="F218" s="178">
        <v>4</v>
      </c>
      <c r="G218" s="214"/>
      <c r="H218" s="273" t="s">
        <v>606</v>
      </c>
      <c r="I218" s="273"/>
      <c r="J218" s="273"/>
      <c r="K218" s="226"/>
    </row>
    <row r="219" spans="2:11" customFormat="1" ht="12.75" customHeight="1">
      <c r="B219" s="227"/>
      <c r="C219" s="228"/>
      <c r="D219" s="228"/>
      <c r="E219" s="228"/>
      <c r="F219" s="228"/>
      <c r="G219" s="228"/>
      <c r="H219" s="228"/>
      <c r="I219" s="228"/>
      <c r="J219" s="228"/>
      <c r="K219" s="22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Udržovací práce na ob...</vt:lpstr>
      <vt:lpstr>Pokyny pro vyplnění</vt:lpstr>
      <vt:lpstr>'1 - Udržovací práce na ob...'!Názvy_tisku</vt:lpstr>
      <vt:lpstr>'Rekapitulace stavby'!Názvy_tisku</vt:lpstr>
      <vt:lpstr>'1 - Udržovací práce na ob...'!Oblast_tisku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Turková</dc:creator>
  <cp:lastModifiedBy>Petra Novotná</cp:lastModifiedBy>
  <dcterms:created xsi:type="dcterms:W3CDTF">2026-01-06T15:33:36Z</dcterms:created>
  <dcterms:modified xsi:type="dcterms:W3CDTF">2026-01-24T17:25:44Z</dcterms:modified>
</cp:coreProperties>
</file>